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10" windowWidth="18780" windowHeight="10500" tabRatio="740"/>
  </bookViews>
  <sheets>
    <sheet name="Accueil" sheetId="8" r:id="rId1"/>
    <sheet name="InclusionsExclusions" sheetId="21" r:id="rId2"/>
    <sheet name="ConstructionEtProd" sheetId="12" r:id="rId3"/>
    <sheet name="ImpactsMarge" sheetId="13" r:id="rId4"/>
    <sheet name="References" sheetId="23" r:id="rId5"/>
  </sheets>
  <externalReferences>
    <externalReference r:id="rId6"/>
    <externalReference r:id="rId7"/>
  </externalReferences>
  <definedNames>
    <definedName name="batonlaitsitact">OFFSET([1]Listes!$C$47,1,0,COUNTIF([1]Listes!$C$48:$C$53,"&lt;&gt;Vide"),1)</definedName>
    <definedName name="batonlaitsitact2">OFFSET([1]Listes!$C$85,1,0,COUNTIF([1]Listes!$C$86:$C$91,"&lt;&gt;Vide"),1)</definedName>
    <definedName name="batonlaitsitprop">OFFSET([1]Listes!$D$47,1,0,COUNTIF([1]Listes!$D$48:$D$53,"&lt;&gt;Vide"),1)</definedName>
    <definedName name="batonlaitsitprop2">OFFSET([1]Listes!$D$85,1,0,COUNTIF([1]Listes!$D$86:$D$91,"&lt;&gt;Vide"),1)</definedName>
    <definedName name="coutkwh">[1]Listes!$V$4</definedName>
    <definedName name="coutniche">[1]Listes!$E$73</definedName>
    <definedName name="couv">[1]Listes!$D$68</definedName>
    <definedName name="couvcout">[1]Listes!$E$68</definedName>
    <definedName name="douz">ConstructionEtProd!$D$7</definedName>
    <definedName name="echplaque">[1]Listes!$D$62</definedName>
    <definedName name="echplaquecout">[1]Listes!$E$62</definedName>
    <definedName name="echrec">[1]Listes!$D$65</definedName>
    <definedName name="fcomp100">[1]Listes!$D$70</definedName>
    <definedName name="fcomp100cout">[1]Listes!$E$70</definedName>
    <definedName name="fcomp40">[1]Listes!$D$69</definedName>
    <definedName name="fcomp40cout">[1]Listes!$E$69</definedName>
    <definedName name="fluot12">[1]Listes!$D$71</definedName>
    <definedName name="fluot12cout">[1]Listes!$E$71</definedName>
    <definedName name="graphvue1">OFFSET([1]Listes!$V$39,1,0,COUNTIF([1]Listes!$V$40:$V$46,"&lt;&gt;Vide"),1)</definedName>
    <definedName name="graphvue1prop">OFFSET([1]Listes!$W$39,1,0,COUNTIF([1]Listes!$W$40:$W$46,"&lt;&gt;Vide"),1)</definedName>
    <definedName name="graphvue2">OFFSET([1]Listes!$V$77,1,0,COUNTIF([1]Listes!$V$78:$V$84,"&lt;&gt;Vide"),1)</definedName>
    <definedName name="graphvue2prop">OFFSET([1]Listes!$W$77,1,0,COUNTIF([1]Listes!$W$78:$W$84,"&lt;&gt;Vide"),1)</definedName>
    <definedName name="_xlnm.Print_Titles" localSheetId="3">ImpactsMarge!$A:$I</definedName>
    <definedName name="kwparhp">[1]Listes!$T$4</definedName>
    <definedName name="libel">OFFSET([1]Listes!$S$20,1,0,COUNTIF([1]Listes!$S$21:$S$28,"&lt;&gt;Vide"),1)</definedName>
    <definedName name="listechauffage">[1]Listes!$I$30:$I$31</definedName>
    <definedName name="listeechangeur">[1]Listes!$S$30:$S$31</definedName>
    <definedName name="listefluodel">[1]Listes!$X$30:$X$31</definedName>
    <definedName name="listelumiere">[1]Listes!$C$30:$C$35</definedName>
    <definedName name="listenichetapis">[1]Listes!$E$30:$E$31</definedName>
    <definedName name="listeouinon">[1]Listes!$L$4:$L$5</definedName>
    <definedName name="listeproduction">[1]Listes!$B$4:$B$6</definedName>
    <definedName name="listerecup">[1]Listes!$P$30:$P$31</definedName>
    <definedName name="listeregion">[1]Listes!$L$30:$L$34</definedName>
    <definedName name="listesysteme">[1]Listes!$I$4:$I$7</definedName>
    <definedName name="listet8t5">[1]Listes!$Y$30:$Y$31</definedName>
    <definedName name="listevent">[1]Listes!$AA$30:$AA$37</definedName>
    <definedName name="metre1">#REF!</definedName>
    <definedName name="metre2">#REF!</definedName>
    <definedName name="metre3">#REF!</definedName>
    <definedName name="modele" localSheetId="1">#REF!</definedName>
    <definedName name="modele" localSheetId="4">#REF!</definedName>
    <definedName name="modele">#REF!</definedName>
    <definedName name="mois">[2]SuiteHistorique!$V$318:$W$324</definedName>
    <definedName name="nettvent">[1]Listes!$D$61</definedName>
    <definedName name="nettventcout">[1]Listes!$E$61</definedName>
    <definedName name="niche">[1]Listes!$D$73</definedName>
    <definedName name="parmois">[2]SuiteHistorique!$T$70:$X$315</definedName>
    <definedName name="pieds1">#REF!</definedName>
    <definedName name="pieds2">#REF!</definedName>
    <definedName name="pieds3">#REF!</definedName>
    <definedName name="pompevide">[1]Listes!$D$66</definedName>
    <definedName name="pompevidecout">[1]Listes!$E$66</definedName>
    <definedName name="pourgr">OFFSET([1]Listes!$T$20,1,0,COUNTIF([1]Listes!$T$21:$T$28,"&lt;&gt;Vide"),1)</definedName>
    <definedName name="realite">[2]SuiteHistorique!$B$4:$X$315</definedName>
    <definedName name="recchal">[1]Listes!$D$63</definedName>
    <definedName name="recchalcout">[1]Listes!$E$63</definedName>
    <definedName name="remiseechplaque">[1]Listes!$AF$3</definedName>
    <definedName name="remiseniche">[1]Listes!$AF$17</definedName>
    <definedName name="remisetapis">[1]Listes!$AF$20</definedName>
    <definedName name="surcout">#REF!</definedName>
    <definedName name="tapis">[1]Listes!$D$72</definedName>
    <definedName name="tapiscout">[1]Listes!$E$72</definedName>
    <definedName name="ventrdt">[1]Listes!$D$67</definedName>
    <definedName name="ventrdtcout">[1]Listes!$E$67</definedName>
    <definedName name="_xlnm.Print_Area" localSheetId="0">Accueil!$A$1:$I$33</definedName>
    <definedName name="_xlnm.Print_Area" localSheetId="2">ConstructionEtProd!$B$4:$J$69</definedName>
    <definedName name="_xlnm.Print_Area" localSheetId="3">ImpactsMarge!$B$4:$U$56</definedName>
    <definedName name="_xlnm.Print_Area" localSheetId="1">InclusionsExclusions!$A$1:$H$32</definedName>
    <definedName name="_xlnm.Print_Area" localSheetId="4">References!$A$1:$K$25</definedName>
    <definedName name="zoneb">[2]SuiteHistorique!$C$4:$T$315</definedName>
    <definedName name="zonecharte">[1]Listes!$AC$3:$AN$42</definedName>
    <definedName name="zonegraphlait">[1]Listes!$A$40:$F$45</definedName>
    <definedName name="ZONEGRAPHLAIT2">[1]Listes!$A$80:$F$83</definedName>
    <definedName name="zonemaison">[1]Listes!$AR$2:$BF$41</definedName>
    <definedName name="zonerang">[1]Électricité!$M$23:$V$35</definedName>
    <definedName name="zonerang2">[1]Électricité!$M$43:$Y$55</definedName>
    <definedName name="zonesubs">'[1]SiOnVaPlusLoin-SaisieSuite'!$DL$9:$EB$28</definedName>
  </definedNames>
  <calcPr calcId="125725"/>
</workbook>
</file>

<file path=xl/calcChain.xml><?xml version="1.0" encoding="utf-8"?>
<calcChain xmlns="http://schemas.openxmlformats.org/spreadsheetml/2006/main">
  <c r="D38" i="13"/>
  <c r="T40"/>
  <c r="T39"/>
  <c r="T37"/>
  <c r="T36"/>
  <c r="T35"/>
  <c r="P40"/>
  <c r="P39"/>
  <c r="P37"/>
  <c r="P36"/>
  <c r="P35"/>
  <c r="L37"/>
  <c r="L35"/>
  <c r="L40" l="1"/>
  <c r="L39"/>
  <c r="L36"/>
  <c r="B2" i="23" l="1"/>
  <c r="T38" i="13" l="1"/>
  <c r="P38"/>
  <c r="L38"/>
  <c r="W46" i="12"/>
  <c r="S46"/>
  <c r="S45"/>
  <c r="W44"/>
  <c r="W43"/>
  <c r="H27" s="1"/>
  <c r="G27" s="1"/>
  <c r="S43"/>
  <c r="F27" l="1"/>
  <c r="E27" s="1"/>
  <c r="I27" s="1"/>
  <c r="J27" s="1"/>
  <c r="D6" i="13"/>
  <c r="H40"/>
  <c r="I40" s="1"/>
  <c r="H39"/>
  <c r="H35"/>
  <c r="H36"/>
  <c r="H37"/>
  <c r="H38" s="1"/>
  <c r="E18"/>
  <c r="G57" i="12"/>
  <c r="F47"/>
  <c r="T35" l="1"/>
  <c r="F30" s="1"/>
  <c r="E30" s="1"/>
  <c r="S35"/>
  <c r="F29" s="1"/>
  <c r="F28" s="1"/>
  <c r="X34"/>
  <c r="W34" s="1"/>
  <c r="X33"/>
  <c r="R34"/>
  <c r="R33"/>
  <c r="E29" l="1"/>
  <c r="E31" s="1"/>
  <c r="F31" s="1"/>
  <c r="E28"/>
  <c r="W33"/>
  <c r="X35"/>
  <c r="H30" s="1"/>
  <c r="G30" s="1"/>
  <c r="I30" s="1"/>
  <c r="J30" s="1"/>
  <c r="O62"/>
  <c r="O61"/>
  <c r="D15" i="13"/>
  <c r="D33" s="1"/>
  <c r="W35" i="12" l="1"/>
  <c r="H29" s="1"/>
  <c r="H28" s="1"/>
  <c r="D18"/>
  <c r="E54" s="1"/>
  <c r="G54" s="1"/>
  <c r="D9"/>
  <c r="D20"/>
  <c r="E56" s="1"/>
  <c r="G56" s="1"/>
  <c r="G34"/>
  <c r="G29" l="1"/>
  <c r="G31" s="1"/>
  <c r="I31" s="1"/>
  <c r="J31" s="1"/>
  <c r="G28"/>
  <c r="I29" l="1"/>
  <c r="J29" s="1"/>
  <c r="G35"/>
  <c r="G36" s="1"/>
  <c r="H31"/>
  <c r="E35"/>
  <c r="E36" s="1"/>
  <c r="J28" l="1"/>
  <c r="I28" s="1"/>
  <c r="E50"/>
  <c r="E53" s="1"/>
  <c r="E55" s="1"/>
  <c r="E58" s="1"/>
  <c r="F36"/>
  <c r="H36"/>
  <c r="G50"/>
  <c r="I36"/>
  <c r="J36" s="1"/>
  <c r="H50" l="1"/>
  <c r="G53"/>
  <c r="G55" s="1"/>
  <c r="G58" s="1"/>
  <c r="I58" s="1"/>
  <c r="I50"/>
  <c r="J50" s="1"/>
  <c r="F50"/>
  <c r="H6" i="13" l="1"/>
  <c r="H18" s="1"/>
  <c r="I18" s="1"/>
  <c r="T6"/>
  <c r="L6"/>
  <c r="P6"/>
  <c r="E10" l="1"/>
  <c r="L10" s="1"/>
  <c r="E33"/>
  <c r="E15"/>
  <c r="E19"/>
  <c r="E12"/>
  <c r="E13"/>
  <c r="E17"/>
  <c r="E20"/>
  <c r="E22"/>
  <c r="E26"/>
  <c r="E28"/>
  <c r="E30"/>
  <c r="E32"/>
  <c r="E21"/>
  <c r="E23"/>
  <c r="H23" s="1"/>
  <c r="E25"/>
  <c r="E27"/>
  <c r="E29"/>
  <c r="E31"/>
  <c r="Q7" i="23"/>
  <c r="Y10" s="1"/>
  <c r="AE7"/>
  <c r="AJ7"/>
  <c r="AR10" s="1"/>
  <c r="AX7"/>
  <c r="Q8"/>
  <c r="AE8"/>
  <c r="S6" s="1"/>
  <c r="AJ8"/>
  <c r="AR6" s="1"/>
  <c r="AH15" s="1"/>
  <c r="AH16" s="1"/>
  <c r="AX8"/>
  <c r="AL6" s="1"/>
  <c r="AE9"/>
  <c r="AX9"/>
  <c r="Q11"/>
  <c r="P14" s="1"/>
  <c r="AJ11"/>
  <c r="AI14" s="1"/>
  <c r="P31" i="13" l="1"/>
  <c r="Q31" s="1"/>
  <c r="H31"/>
  <c r="I31" s="1"/>
  <c r="T31"/>
  <c r="U31" s="1"/>
  <c r="L31"/>
  <c r="M31" s="1"/>
  <c r="P27"/>
  <c r="Q27" s="1"/>
  <c r="H27"/>
  <c r="I27" s="1"/>
  <c r="T27"/>
  <c r="U27" s="1"/>
  <c r="L27"/>
  <c r="M27" s="1"/>
  <c r="P23"/>
  <c r="Q23" s="1"/>
  <c r="I23"/>
  <c r="T23"/>
  <c r="U23" s="1"/>
  <c r="L23"/>
  <c r="M23" s="1"/>
  <c r="P19"/>
  <c r="Q19" s="1"/>
  <c r="H19"/>
  <c r="I19" s="1"/>
  <c r="T19"/>
  <c r="U19" s="1"/>
  <c r="L19"/>
  <c r="M19" s="1"/>
  <c r="T30"/>
  <c r="U30" s="1"/>
  <c r="L30"/>
  <c r="M30" s="1"/>
  <c r="H30"/>
  <c r="I30" s="1"/>
  <c r="P30"/>
  <c r="Q30" s="1"/>
  <c r="T26"/>
  <c r="U26" s="1"/>
  <c r="L26"/>
  <c r="M26" s="1"/>
  <c r="H26"/>
  <c r="I26" s="1"/>
  <c r="P26"/>
  <c r="Q26" s="1"/>
  <c r="T22"/>
  <c r="U22" s="1"/>
  <c r="L22"/>
  <c r="M22" s="1"/>
  <c r="H22"/>
  <c r="I22" s="1"/>
  <c r="P22"/>
  <c r="Q22" s="1"/>
  <c r="T18"/>
  <c r="U18" s="1"/>
  <c r="L18"/>
  <c r="P18"/>
  <c r="Q18" s="1"/>
  <c r="P29"/>
  <c r="Q29" s="1"/>
  <c r="H29"/>
  <c r="I29" s="1"/>
  <c r="T29"/>
  <c r="U29" s="1"/>
  <c r="L29"/>
  <c r="M29" s="1"/>
  <c r="P25"/>
  <c r="Q25" s="1"/>
  <c r="H25"/>
  <c r="I25" s="1"/>
  <c r="T25"/>
  <c r="U25" s="1"/>
  <c r="L25"/>
  <c r="M25" s="1"/>
  <c r="P21"/>
  <c r="Q21" s="1"/>
  <c r="H21"/>
  <c r="I21" s="1"/>
  <c r="T21"/>
  <c r="U21" s="1"/>
  <c r="L21"/>
  <c r="M21" s="1"/>
  <c r="T32"/>
  <c r="U32" s="1"/>
  <c r="L32"/>
  <c r="M32" s="1"/>
  <c r="H32"/>
  <c r="I32" s="1"/>
  <c r="P32"/>
  <c r="Q32" s="1"/>
  <c r="T28"/>
  <c r="U28" s="1"/>
  <c r="L28"/>
  <c r="M28" s="1"/>
  <c r="H28"/>
  <c r="I28" s="1"/>
  <c r="P28"/>
  <c r="Q28" s="1"/>
  <c r="T20"/>
  <c r="U20" s="1"/>
  <c r="L20"/>
  <c r="M20" s="1"/>
  <c r="H20"/>
  <c r="I20" s="1"/>
  <c r="P20"/>
  <c r="Q20" s="1"/>
  <c r="AR7" i="23"/>
  <c r="AR8" s="1"/>
  <c r="AI16"/>
  <c r="AH17"/>
  <c r="AI15"/>
  <c r="Y6"/>
  <c r="Y7" s="1"/>
  <c r="AR9"/>
  <c r="M18" i="13" l="1"/>
  <c r="Y8" i="23"/>
  <c r="Y9"/>
  <c r="O15"/>
  <c r="AI17"/>
  <c r="AH18"/>
  <c r="AI18" l="1"/>
  <c r="AH19"/>
  <c r="O16"/>
  <c r="P15"/>
  <c r="P16" l="1"/>
  <c r="O17"/>
  <c r="AH20"/>
  <c r="AI19"/>
  <c r="AI20" l="1"/>
  <c r="AH21"/>
  <c r="O18"/>
  <c r="P17"/>
  <c r="O19" l="1"/>
  <c r="P18"/>
  <c r="AH22"/>
  <c r="AI21"/>
  <c r="AI22" l="1"/>
  <c r="AH23"/>
  <c r="O20"/>
  <c r="P19"/>
  <c r="U35" i="13"/>
  <c r="U36"/>
  <c r="U39"/>
  <c r="Q39"/>
  <c r="Q35"/>
  <c r="M39"/>
  <c r="M35"/>
  <c r="I39"/>
  <c r="O21" i="23" l="1"/>
  <c r="P20"/>
  <c r="AI23"/>
  <c r="AH24"/>
  <c r="Q36" i="13"/>
  <c r="I35"/>
  <c r="M36"/>
  <c r="I36"/>
  <c r="AI24" i="23" l="1"/>
  <c r="AH25"/>
  <c r="O22"/>
  <c r="P21"/>
  <c r="AI25" l="1"/>
  <c r="AH26"/>
  <c r="P22"/>
  <c r="O23"/>
  <c r="O24" l="1"/>
  <c r="P23"/>
  <c r="AI26"/>
  <c r="AH27"/>
  <c r="AH28" l="1"/>
  <c r="AI27"/>
  <c r="P24"/>
  <c r="O25"/>
  <c r="P17" i="13" l="1"/>
  <c r="L17"/>
  <c r="M17" s="1"/>
  <c r="T17"/>
  <c r="P12"/>
  <c r="Q12" s="1"/>
  <c r="T12"/>
  <c r="U12" s="1"/>
  <c r="T13"/>
  <c r="U13" s="1"/>
  <c r="P13"/>
  <c r="Q13" s="1"/>
  <c r="H10"/>
  <c r="T10"/>
  <c r="U10" s="1"/>
  <c r="P10"/>
  <c r="Q10" s="1"/>
  <c r="O26" i="23"/>
  <c r="P25"/>
  <c r="AI28"/>
  <c r="AH29"/>
  <c r="H17" i="13"/>
  <c r="H13"/>
  <c r="I13" s="1"/>
  <c r="L13"/>
  <c r="M13" s="1"/>
  <c r="H12"/>
  <c r="I12" s="1"/>
  <c r="L12"/>
  <c r="M12" s="1"/>
  <c r="M10"/>
  <c r="L47" l="1"/>
  <c r="K47" s="1"/>
  <c r="U17"/>
  <c r="T47"/>
  <c r="S47" s="1"/>
  <c r="Q17"/>
  <c r="P47"/>
  <c r="O47" s="1"/>
  <c r="I10"/>
  <c r="H15"/>
  <c r="I15" s="1"/>
  <c r="I17"/>
  <c r="AH30" i="23"/>
  <c r="AI29"/>
  <c r="O27"/>
  <c r="P26"/>
  <c r="P15" i="13"/>
  <c r="T15"/>
  <c r="L15"/>
  <c r="L45" s="1"/>
  <c r="M15" l="1"/>
  <c r="Q15"/>
  <c r="U15"/>
  <c r="O28" i="23"/>
  <c r="P27"/>
  <c r="AI30"/>
  <c r="AH31"/>
  <c r="P45" i="13"/>
  <c r="T45"/>
  <c r="O29" i="23" l="1"/>
  <c r="P28"/>
  <c r="AI31"/>
  <c r="AH32"/>
  <c r="K45" i="13"/>
  <c r="S45"/>
  <c r="O45"/>
  <c r="AI32" i="23" l="1"/>
  <c r="AH33"/>
  <c r="O30"/>
  <c r="P29"/>
  <c r="P30" l="1"/>
  <c r="O31"/>
  <c r="AI33"/>
  <c r="AH34"/>
  <c r="AI34" l="1"/>
  <c r="AH35"/>
  <c r="O32"/>
  <c r="P31"/>
  <c r="P32" l="1"/>
  <c r="O33"/>
  <c r="AH36"/>
  <c r="AI35"/>
  <c r="O34" l="1"/>
  <c r="P33"/>
  <c r="AH37"/>
  <c r="AI36"/>
  <c r="AJ6"/>
  <c r="Q6"/>
  <c r="Q14" l="1"/>
  <c r="Q15" s="1"/>
  <c r="U7"/>
  <c r="T34" s="1"/>
  <c r="U6"/>
  <c r="AJ14"/>
  <c r="AJ15" s="1"/>
  <c r="AN7"/>
  <c r="AN6"/>
  <c r="AI37"/>
  <c r="AH38"/>
  <c r="AM37"/>
  <c r="O35"/>
  <c r="P34"/>
  <c r="L49" i="13"/>
  <c r="K49" s="1"/>
  <c r="AK15" i="23" l="1"/>
  <c r="V6"/>
  <c r="G66" i="12" s="1"/>
  <c r="AO6" i="23"/>
  <c r="E66" i="12" s="1"/>
  <c r="E65" s="1"/>
  <c r="T15" i="23"/>
  <c r="T16"/>
  <c r="T17"/>
  <c r="T18"/>
  <c r="T19"/>
  <c r="T20"/>
  <c r="T21"/>
  <c r="T22"/>
  <c r="T23"/>
  <c r="T24"/>
  <c r="T25"/>
  <c r="T26"/>
  <c r="T27"/>
  <c r="T28"/>
  <c r="T29"/>
  <c r="T30"/>
  <c r="T31"/>
  <c r="T32"/>
  <c r="T33"/>
  <c r="AM15"/>
  <c r="AM16"/>
  <c r="AM17"/>
  <c r="AM18"/>
  <c r="AM19"/>
  <c r="AM20"/>
  <c r="AM21"/>
  <c r="AM22"/>
  <c r="AM23"/>
  <c r="AM24"/>
  <c r="AM25"/>
  <c r="AM26"/>
  <c r="AM27"/>
  <c r="AM28"/>
  <c r="AM29"/>
  <c r="AM30"/>
  <c r="AM31"/>
  <c r="AM32"/>
  <c r="AM33"/>
  <c r="AM34"/>
  <c r="AM35"/>
  <c r="AM36"/>
  <c r="R15"/>
  <c r="AH39"/>
  <c r="AM38"/>
  <c r="AI38"/>
  <c r="T35"/>
  <c r="P35"/>
  <c r="O36"/>
  <c r="P49" i="13"/>
  <c r="O49" s="1"/>
  <c r="T49"/>
  <c r="S49" s="1"/>
  <c r="S15" i="23" l="1"/>
  <c r="Q16" s="1"/>
  <c r="R16" s="1"/>
  <c r="AL15"/>
  <c r="AJ16" s="1"/>
  <c r="AK16" s="1"/>
  <c r="AL16" s="1"/>
  <c r="AN16" s="1"/>
  <c r="G65" i="12"/>
  <c r="E67"/>
  <c r="E68"/>
  <c r="G67"/>
  <c r="G68"/>
  <c r="I66"/>
  <c r="AN15" i="23"/>
  <c r="AM39"/>
  <c r="AI39"/>
  <c r="AH40"/>
  <c r="P36"/>
  <c r="T36"/>
  <c r="O37"/>
  <c r="U15" l="1"/>
  <c r="I65" i="12"/>
  <c r="I68"/>
  <c r="I67"/>
  <c r="S16" i="23"/>
  <c r="Q17" s="1"/>
  <c r="AJ17"/>
  <c r="AH41"/>
  <c r="AI40"/>
  <c r="AM40"/>
  <c r="O38"/>
  <c r="T37"/>
  <c r="P37"/>
  <c r="AK17" l="1"/>
  <c r="R17"/>
  <c r="U16"/>
  <c r="P38"/>
  <c r="T38"/>
  <c r="O39"/>
  <c r="AH42"/>
  <c r="AM41"/>
  <c r="AI41"/>
  <c r="S17" l="1"/>
  <c r="Q18" s="1"/>
  <c r="AL17"/>
  <c r="AN17" s="1"/>
  <c r="AH43"/>
  <c r="AM42"/>
  <c r="AI42"/>
  <c r="P39"/>
  <c r="T39"/>
  <c r="O40"/>
  <c r="AJ18" l="1"/>
  <c r="R18"/>
  <c r="U17"/>
  <c r="AH44"/>
  <c r="AI43"/>
  <c r="AM43"/>
  <c r="P40"/>
  <c r="T40"/>
  <c r="O41"/>
  <c r="S18" l="1"/>
  <c r="Q19" s="1"/>
  <c r="R19" s="1"/>
  <c r="AK18"/>
  <c r="AH45"/>
  <c r="AM44"/>
  <c r="AI44"/>
  <c r="T41"/>
  <c r="P41"/>
  <c r="O42"/>
  <c r="AL18" l="1"/>
  <c r="S19"/>
  <c r="Q20" s="1"/>
  <c r="R20" s="1"/>
  <c r="U18"/>
  <c r="AI45"/>
  <c r="AH46"/>
  <c r="AM45"/>
  <c r="P42"/>
  <c r="T42"/>
  <c r="O43"/>
  <c r="U19" l="1"/>
  <c r="AJ19"/>
  <c r="AK19" s="1"/>
  <c r="S20"/>
  <c r="Q21" s="1"/>
  <c r="R21" s="1"/>
  <c r="AN18"/>
  <c r="AH47"/>
  <c r="AI46"/>
  <c r="AM46"/>
  <c r="O44"/>
  <c r="T43"/>
  <c r="P43"/>
  <c r="U20" l="1"/>
  <c r="S21"/>
  <c r="Q22" s="1"/>
  <c r="R22" s="1"/>
  <c r="AL19"/>
  <c r="AN19" s="1"/>
  <c r="AM47"/>
  <c r="AI47"/>
  <c r="AH48"/>
  <c r="P44"/>
  <c r="T44"/>
  <c r="O45"/>
  <c r="AJ20" l="1"/>
  <c r="AK20" s="1"/>
  <c r="S22"/>
  <c r="Q23" s="1"/>
  <c r="R23" s="1"/>
  <c r="U21"/>
  <c r="AH49"/>
  <c r="AI48"/>
  <c r="AM48"/>
  <c r="O46"/>
  <c r="P45"/>
  <c r="T45"/>
  <c r="U22" l="1"/>
  <c r="S23"/>
  <c r="Q24" s="1"/>
  <c r="R24" s="1"/>
  <c r="AL20"/>
  <c r="AH50"/>
  <c r="AM49"/>
  <c r="AI49"/>
  <c r="P46"/>
  <c r="T46"/>
  <c r="O47"/>
  <c r="AJ21" l="1"/>
  <c r="AK21" s="1"/>
  <c r="S24"/>
  <c r="Q25" s="1"/>
  <c r="R25" s="1"/>
  <c r="AN20"/>
  <c r="U23"/>
  <c r="P47"/>
  <c r="O48"/>
  <c r="T47"/>
  <c r="AH51"/>
  <c r="AM50"/>
  <c r="AI50"/>
  <c r="U24" l="1"/>
  <c r="S25"/>
  <c r="Q26" s="1"/>
  <c r="R26" s="1"/>
  <c r="H24" i="13" s="1"/>
  <c r="AL21" i="23"/>
  <c r="AN21" s="1"/>
  <c r="P48"/>
  <c r="T48"/>
  <c r="O49"/>
  <c r="AH52"/>
  <c r="AM51"/>
  <c r="AI51"/>
  <c r="I24" i="13" l="1"/>
  <c r="H33"/>
  <c r="I33" s="1"/>
  <c r="AJ22" i="23"/>
  <c r="AK22" s="1"/>
  <c r="S26"/>
  <c r="Q27" s="1"/>
  <c r="R27" s="1"/>
  <c r="U25"/>
  <c r="T49"/>
  <c r="P49"/>
  <c r="O50"/>
  <c r="AH53"/>
  <c r="AM52"/>
  <c r="AI52"/>
  <c r="U26" l="1"/>
  <c r="S27"/>
  <c r="Q28" s="1"/>
  <c r="R28" s="1"/>
  <c r="AL22"/>
  <c r="AJ23" s="1"/>
  <c r="AK23" s="1"/>
  <c r="AI53"/>
  <c r="AM53"/>
  <c r="AH54"/>
  <c r="P50"/>
  <c r="T50"/>
  <c r="O51"/>
  <c r="U27" l="1"/>
  <c r="AN22"/>
  <c r="AL23"/>
  <c r="AJ24" s="1"/>
  <c r="AK24" s="1"/>
  <c r="S28"/>
  <c r="Q29" s="1"/>
  <c r="R29" s="1"/>
  <c r="AH55"/>
  <c r="AM54"/>
  <c r="AI54"/>
  <c r="O52"/>
  <c r="T51"/>
  <c r="P51"/>
  <c r="U28" l="1"/>
  <c r="S29"/>
  <c r="Q30" s="1"/>
  <c r="R30" s="1"/>
  <c r="AL24"/>
  <c r="AJ25" s="1"/>
  <c r="AK25" s="1"/>
  <c r="AN23"/>
  <c r="AM55"/>
  <c r="AI55"/>
  <c r="AH56"/>
  <c r="P52"/>
  <c r="T52"/>
  <c r="O53"/>
  <c r="U29" l="1"/>
  <c r="AN24"/>
  <c r="AL25"/>
  <c r="AJ26" s="1"/>
  <c r="AK26" s="1"/>
  <c r="S30"/>
  <c r="Q31" s="1"/>
  <c r="R31" s="1"/>
  <c r="O54"/>
  <c r="T53"/>
  <c r="P53"/>
  <c r="AH57"/>
  <c r="AI56"/>
  <c r="AM56"/>
  <c r="L24" i="13" l="1"/>
  <c r="L46" s="1"/>
  <c r="T24"/>
  <c r="P24"/>
  <c r="AN25" i="23"/>
  <c r="U30"/>
  <c r="AL26"/>
  <c r="AN26" s="1"/>
  <c r="S31"/>
  <c r="Q32" s="1"/>
  <c r="R32" s="1"/>
  <c r="P54"/>
  <c r="T54"/>
  <c r="O55"/>
  <c r="AH58"/>
  <c r="AM57"/>
  <c r="AI57"/>
  <c r="P46" i="13" l="1"/>
  <c r="Q24"/>
  <c r="P33"/>
  <c r="Q33" s="1"/>
  <c r="K46"/>
  <c r="M24"/>
  <c r="L33"/>
  <c r="M33" s="1"/>
  <c r="T46"/>
  <c r="U24"/>
  <c r="T33"/>
  <c r="U33" s="1"/>
  <c r="S32" i="23"/>
  <c r="Q33" s="1"/>
  <c r="R33" s="1"/>
  <c r="U31"/>
  <c r="AJ27"/>
  <c r="AK27" s="1"/>
  <c r="L53" i="13"/>
  <c r="P55" i="23"/>
  <c r="T55"/>
  <c r="O56"/>
  <c r="AH59"/>
  <c r="AM58"/>
  <c r="AI58"/>
  <c r="L54" i="13" l="1"/>
  <c r="L55" s="1"/>
  <c r="K55" s="1"/>
  <c r="L48"/>
  <c r="K48" s="1"/>
  <c r="L50"/>
  <c r="L51" s="1"/>
  <c r="K51" s="1"/>
  <c r="T50"/>
  <c r="T48"/>
  <c r="S48" s="1"/>
  <c r="P50"/>
  <c r="P48"/>
  <c r="S46"/>
  <c r="T53"/>
  <c r="S53" s="1"/>
  <c r="P53"/>
  <c r="O53" s="1"/>
  <c r="K53"/>
  <c r="AL27" i="23"/>
  <c r="AJ28" s="1"/>
  <c r="AK28" s="1"/>
  <c r="O46" i="13"/>
  <c r="U32" i="23"/>
  <c r="S33"/>
  <c r="Q34" s="1"/>
  <c r="R34" s="1"/>
  <c r="AM59"/>
  <c r="AI59"/>
  <c r="AH60"/>
  <c r="P56"/>
  <c r="T56"/>
  <c r="O57"/>
  <c r="K54" i="13" l="1"/>
  <c r="L56"/>
  <c r="K56" s="1"/>
  <c r="L52"/>
  <c r="K52" s="1"/>
  <c r="K50"/>
  <c r="T54"/>
  <c r="P54"/>
  <c r="T51"/>
  <c r="S51" s="1"/>
  <c r="T52"/>
  <c r="S52" s="1"/>
  <c r="AN27" i="23"/>
  <c r="U33"/>
  <c r="S50" i="13"/>
  <c r="AL28" i="23"/>
  <c r="AJ29" s="1"/>
  <c r="AK29" s="1"/>
  <c r="S34"/>
  <c r="Q35" s="1"/>
  <c r="R35" s="1"/>
  <c r="T57"/>
  <c r="P57"/>
  <c r="O58"/>
  <c r="AH61"/>
  <c r="AM60"/>
  <c r="AI60"/>
  <c r="T55" i="13" l="1"/>
  <c r="S55" s="1"/>
  <c r="T56"/>
  <c r="S56" s="1"/>
  <c r="AL29" i="23"/>
  <c r="AJ30" s="1"/>
  <c r="AK30" s="1"/>
  <c r="AN28"/>
  <c r="S35"/>
  <c r="Q36" s="1"/>
  <c r="R36" s="1"/>
  <c r="U34"/>
  <c r="S54" i="13"/>
  <c r="AI61" i="23"/>
  <c r="AM61"/>
  <c r="AH62"/>
  <c r="P58"/>
  <c r="T58"/>
  <c r="O59"/>
  <c r="AN29" l="1"/>
  <c r="U35"/>
  <c r="S36"/>
  <c r="Q37" s="1"/>
  <c r="R37" s="1"/>
  <c r="AL30"/>
  <c r="AJ31" s="1"/>
  <c r="AK31" s="1"/>
  <c r="O60"/>
  <c r="T59"/>
  <c r="P59"/>
  <c r="AH63"/>
  <c r="AM62"/>
  <c r="AI62"/>
  <c r="AN30" l="1"/>
  <c r="U36"/>
  <c r="AL31"/>
  <c r="AJ32" s="1"/>
  <c r="AK32" s="1"/>
  <c r="S37"/>
  <c r="Q38" s="1"/>
  <c r="R38" s="1"/>
  <c r="P60"/>
  <c r="T60"/>
  <c r="O61"/>
  <c r="AM63"/>
  <c r="AI63"/>
  <c r="AH64"/>
  <c r="AN31" l="1"/>
  <c r="U37"/>
  <c r="AL32"/>
  <c r="AJ33" s="1"/>
  <c r="AK33" s="1"/>
  <c r="S38"/>
  <c r="Q39" s="1"/>
  <c r="R39" s="1"/>
  <c r="S39" s="1"/>
  <c r="Q40" s="1"/>
  <c r="AH65"/>
  <c r="AI64"/>
  <c r="AM64"/>
  <c r="T61"/>
  <c r="P61"/>
  <c r="O62"/>
  <c r="U38" l="1"/>
  <c r="AN32"/>
  <c r="AL33"/>
  <c r="AJ34" s="1"/>
  <c r="AK34" s="1"/>
  <c r="R40"/>
  <c r="AH66"/>
  <c r="AM65"/>
  <c r="AI65"/>
  <c r="P62"/>
  <c r="T62"/>
  <c r="O63"/>
  <c r="U39"/>
  <c r="AN33" l="1"/>
  <c r="AL34"/>
  <c r="AJ35" s="1"/>
  <c r="AK35" s="1"/>
  <c r="P63"/>
  <c r="T63"/>
  <c r="O64"/>
  <c r="AM66"/>
  <c r="AI66"/>
  <c r="AH67"/>
  <c r="S40"/>
  <c r="Q41" s="1"/>
  <c r="AN34" l="1"/>
  <c r="AL35"/>
  <c r="AJ36" s="1"/>
  <c r="AK36" s="1"/>
  <c r="AI67"/>
  <c r="AM67"/>
  <c r="AH68"/>
  <c r="P64"/>
  <c r="T64"/>
  <c r="O65"/>
  <c r="R41"/>
  <c r="U40"/>
  <c r="AN35" l="1"/>
  <c r="AL36"/>
  <c r="AJ37" s="1"/>
  <c r="AK37" s="1"/>
  <c r="AM68"/>
  <c r="AI68"/>
  <c r="AH69"/>
  <c r="S41"/>
  <c r="Q42" s="1"/>
  <c r="T65"/>
  <c r="P65"/>
  <c r="O66"/>
  <c r="AN36" l="1"/>
  <c r="AL37"/>
  <c r="AJ38" s="1"/>
  <c r="AK38" s="1"/>
  <c r="U41"/>
  <c r="AI69"/>
  <c r="AM69"/>
  <c r="AH70"/>
  <c r="P66"/>
  <c r="T66"/>
  <c r="O67"/>
  <c r="R42"/>
  <c r="AN37" l="1"/>
  <c r="AL38"/>
  <c r="AJ39" s="1"/>
  <c r="AK39" s="1"/>
  <c r="AH71"/>
  <c r="AM70"/>
  <c r="AI70"/>
  <c r="S42"/>
  <c r="Q43" s="1"/>
  <c r="T67"/>
  <c r="O68"/>
  <c r="P67"/>
  <c r="U42" l="1"/>
  <c r="AN38"/>
  <c r="AL39"/>
  <c r="AJ40" s="1"/>
  <c r="AK40" s="1"/>
  <c r="R43"/>
  <c r="AI71"/>
  <c r="AM71"/>
  <c r="AH72"/>
  <c r="O69"/>
  <c r="P68"/>
  <c r="T68"/>
  <c r="AN39" l="1"/>
  <c r="AL40"/>
  <c r="AJ41" s="1"/>
  <c r="AK41" s="1"/>
  <c r="AL41" s="1"/>
  <c r="AJ42" s="1"/>
  <c r="AK42" s="1"/>
  <c r="O70"/>
  <c r="T69"/>
  <c r="P69"/>
  <c r="AH73"/>
  <c r="AI72"/>
  <c r="AM72"/>
  <c r="S43"/>
  <c r="Q44" s="1"/>
  <c r="U43" l="1"/>
  <c r="AN41"/>
  <c r="AN40"/>
  <c r="R44"/>
  <c r="AI73"/>
  <c r="AM73"/>
  <c r="AH74"/>
  <c r="O71"/>
  <c r="T70"/>
  <c r="P70"/>
  <c r="AL42"/>
  <c r="AJ43" s="1"/>
  <c r="O72" l="1"/>
  <c r="P71"/>
  <c r="T71"/>
  <c r="AK43"/>
  <c r="AN42"/>
  <c r="AI74"/>
  <c r="AM74"/>
  <c r="AH75"/>
  <c r="S44"/>
  <c r="Q45" s="1"/>
  <c r="AL43" l="1"/>
  <c r="AJ44" s="1"/>
  <c r="O73"/>
  <c r="T72"/>
  <c r="P72"/>
  <c r="AI75"/>
  <c r="AM75"/>
  <c r="AH76"/>
  <c r="R45"/>
  <c r="U44"/>
  <c r="AN43" l="1"/>
  <c r="S45"/>
  <c r="Q46" s="1"/>
  <c r="AM76"/>
  <c r="AI76"/>
  <c r="AH77"/>
  <c r="P73"/>
  <c r="T73"/>
  <c r="O74"/>
  <c r="AK44"/>
  <c r="R46" l="1"/>
  <c r="U45"/>
  <c r="AL44"/>
  <c r="AJ45" s="1"/>
  <c r="AI77"/>
  <c r="AM77"/>
  <c r="AH78"/>
  <c r="O75"/>
  <c r="P74"/>
  <c r="T74"/>
  <c r="AN44" l="1"/>
  <c r="T75"/>
  <c r="P75"/>
  <c r="O76"/>
  <c r="AH79"/>
  <c r="AM78"/>
  <c r="AI78"/>
  <c r="AK45"/>
  <c r="S46"/>
  <c r="Q47" s="1"/>
  <c r="AL45" l="1"/>
  <c r="AJ46" s="1"/>
  <c r="O77"/>
  <c r="P76"/>
  <c r="T76"/>
  <c r="AI79"/>
  <c r="AM79"/>
  <c r="AH80"/>
  <c r="R47"/>
  <c r="U46"/>
  <c r="AH81" l="1"/>
  <c r="AI80"/>
  <c r="AM80"/>
  <c r="AK46"/>
  <c r="S47"/>
  <c r="Q48" s="1"/>
  <c r="O78"/>
  <c r="T77"/>
  <c r="P77"/>
  <c r="AN45"/>
  <c r="AL46" l="1"/>
  <c r="AJ47" s="1"/>
  <c r="AI81"/>
  <c r="AM81"/>
  <c r="AH82"/>
  <c r="R48"/>
  <c r="O79"/>
  <c r="T78"/>
  <c r="P78"/>
  <c r="U47"/>
  <c r="AI82" l="1"/>
  <c r="AH83"/>
  <c r="AM82"/>
  <c r="O80"/>
  <c r="P79"/>
  <c r="T79"/>
  <c r="S48"/>
  <c r="Q49" s="1"/>
  <c r="AN46"/>
  <c r="AK47"/>
  <c r="AL47" l="1"/>
  <c r="AJ48" s="1"/>
  <c r="U48"/>
  <c r="R49"/>
  <c r="O81"/>
  <c r="T80"/>
  <c r="P80"/>
  <c r="AI83"/>
  <c r="AM83"/>
  <c r="AH84"/>
  <c r="P81" l="1"/>
  <c r="O82"/>
  <c r="T81"/>
  <c r="S49"/>
  <c r="Q50" s="1"/>
  <c r="AM84"/>
  <c r="AI84"/>
  <c r="AH85"/>
  <c r="AK48"/>
  <c r="AN47"/>
  <c r="R50" l="1"/>
  <c r="AI85"/>
  <c r="AM85"/>
  <c r="AH86"/>
  <c r="O83"/>
  <c r="P82"/>
  <c r="T82"/>
  <c r="AL48"/>
  <c r="AJ49" s="1"/>
  <c r="U49"/>
  <c r="T83" l="1"/>
  <c r="P83"/>
  <c r="O84"/>
  <c r="AK49"/>
  <c r="AH87"/>
  <c r="AM86"/>
  <c r="AI86"/>
  <c r="AN48"/>
  <c r="S50"/>
  <c r="Q51" s="1"/>
  <c r="R51" l="1"/>
  <c r="AI87"/>
  <c r="AM87"/>
  <c r="AH88"/>
  <c r="AL49"/>
  <c r="AJ50" s="1"/>
  <c r="O85"/>
  <c r="P84"/>
  <c r="T84"/>
  <c r="U50"/>
  <c r="AN49" l="1"/>
  <c r="O86"/>
  <c r="T85"/>
  <c r="P85"/>
  <c r="AK50"/>
  <c r="AH89"/>
  <c r="AI88"/>
  <c r="AM88"/>
  <c r="S51"/>
  <c r="Q52" s="1"/>
  <c r="AI89" l="1"/>
  <c r="AM89"/>
  <c r="AH90"/>
  <c r="AL50"/>
  <c r="AJ51" s="1"/>
  <c r="U51"/>
  <c r="O87"/>
  <c r="T86"/>
  <c r="P86"/>
  <c r="R52"/>
  <c r="AK51" l="1"/>
  <c r="AN50"/>
  <c r="O88"/>
  <c r="P87"/>
  <c r="T87"/>
  <c r="AI90"/>
  <c r="AM90"/>
  <c r="AH91"/>
  <c r="S52"/>
  <c r="Q53" s="1"/>
  <c r="O89" l="1"/>
  <c r="T88"/>
  <c r="P88"/>
  <c r="R53"/>
  <c r="U52"/>
  <c r="AI91"/>
  <c r="AM91"/>
  <c r="AH92"/>
  <c r="AL51"/>
  <c r="AJ52" s="1"/>
  <c r="AK52" l="1"/>
  <c r="S53"/>
  <c r="Q54" s="1"/>
  <c r="P89"/>
  <c r="T89"/>
  <c r="O90"/>
  <c r="AH93"/>
  <c r="AI92"/>
  <c r="AM92"/>
  <c r="AN51"/>
  <c r="R54" l="1"/>
  <c r="AI93"/>
  <c r="AM93"/>
  <c r="AH94"/>
  <c r="O91"/>
  <c r="P90"/>
  <c r="T90"/>
  <c r="U53"/>
  <c r="AL52"/>
  <c r="AJ53" s="1"/>
  <c r="AK53" l="1"/>
  <c r="T91"/>
  <c r="P91"/>
  <c r="O92"/>
  <c r="AM94"/>
  <c r="AI94"/>
  <c r="AH95"/>
  <c r="AN52"/>
  <c r="S54"/>
  <c r="Q55" s="1"/>
  <c r="P92" l="1"/>
  <c r="O93"/>
  <c r="T92"/>
  <c r="AI95"/>
  <c r="AM95"/>
  <c r="AH96"/>
  <c r="R55"/>
  <c r="U54"/>
  <c r="AL53"/>
  <c r="AJ54" s="1"/>
  <c r="P93" l="1"/>
  <c r="T93"/>
  <c r="O94"/>
  <c r="AK54"/>
  <c r="S55"/>
  <c r="Q56" s="1"/>
  <c r="AH97"/>
  <c r="AI96"/>
  <c r="AM96"/>
  <c r="AN53"/>
  <c r="U55" l="1"/>
  <c r="AL54"/>
  <c r="AJ55" s="1"/>
  <c r="AI97"/>
  <c r="AM97"/>
  <c r="AH98"/>
  <c r="R56"/>
  <c r="O95"/>
  <c r="P94"/>
  <c r="T94"/>
  <c r="AM98" l="1"/>
  <c r="AI98"/>
  <c r="AH99"/>
  <c r="P95"/>
  <c r="T95"/>
  <c r="O96"/>
  <c r="S56"/>
  <c r="Q57" s="1"/>
  <c r="AN54"/>
  <c r="AK55"/>
  <c r="O97" l="1"/>
  <c r="T96"/>
  <c r="P96"/>
  <c r="U56"/>
  <c r="R57"/>
  <c r="AI99"/>
  <c r="AM99"/>
  <c r="AH100"/>
  <c r="AL55"/>
  <c r="AJ56" s="1"/>
  <c r="AN55" l="1"/>
  <c r="P97"/>
  <c r="T97"/>
  <c r="O98"/>
  <c r="AH101"/>
  <c r="AI100"/>
  <c r="AM100"/>
  <c r="AK56"/>
  <c r="S57"/>
  <c r="Q58" s="1"/>
  <c r="U57" l="1"/>
  <c r="AL56"/>
  <c r="AJ57" s="1"/>
  <c r="AI101"/>
  <c r="AM101"/>
  <c r="AH102"/>
  <c r="O99"/>
  <c r="P98"/>
  <c r="T98"/>
  <c r="R58"/>
  <c r="P99" l="1"/>
  <c r="T99"/>
  <c r="O100"/>
  <c r="AN56"/>
  <c r="AM102"/>
  <c r="AI102"/>
  <c r="AH103"/>
  <c r="S58"/>
  <c r="Q59" s="1"/>
  <c r="AK57"/>
  <c r="U58" l="1"/>
  <c r="R59"/>
  <c r="AI103"/>
  <c r="AM103"/>
  <c r="AH104"/>
  <c r="AL57"/>
  <c r="AJ58" s="1"/>
  <c r="O101"/>
  <c r="T100"/>
  <c r="P100"/>
  <c r="AK58" l="1"/>
  <c r="AH105"/>
  <c r="AM104"/>
  <c r="AI104"/>
  <c r="P101"/>
  <c r="T101"/>
  <c r="O102"/>
  <c r="AN57"/>
  <c r="S59"/>
  <c r="Q60" s="1"/>
  <c r="U59" l="1"/>
  <c r="O103"/>
  <c r="P102"/>
  <c r="T102"/>
  <c r="R60"/>
  <c r="AI105"/>
  <c r="AM105"/>
  <c r="AH106"/>
  <c r="AL58"/>
  <c r="AJ59" s="1"/>
  <c r="S60" l="1"/>
  <c r="Q61" s="1"/>
  <c r="AK59"/>
  <c r="AN58"/>
  <c r="AH107"/>
  <c r="AI106"/>
  <c r="AM106"/>
  <c r="P103"/>
  <c r="T103"/>
  <c r="O104"/>
  <c r="O105" l="1"/>
  <c r="T104"/>
  <c r="P104"/>
  <c r="AL59"/>
  <c r="AJ60" s="1"/>
  <c r="R61"/>
  <c r="AI107"/>
  <c r="AM107"/>
  <c r="AH108"/>
  <c r="U60"/>
  <c r="AN59" l="1"/>
  <c r="O106"/>
  <c r="P105"/>
  <c r="T105"/>
  <c r="S61"/>
  <c r="Q62" s="1"/>
  <c r="AI108"/>
  <c r="AM108"/>
  <c r="AH109"/>
  <c r="AK60"/>
  <c r="U61" l="1"/>
  <c r="R62"/>
  <c r="O107"/>
  <c r="T106"/>
  <c r="P106"/>
  <c r="AI109"/>
  <c r="AM109"/>
  <c r="AH110"/>
  <c r="AL60"/>
  <c r="AJ61" s="1"/>
  <c r="AN60" l="1"/>
  <c r="AK61"/>
  <c r="AM110"/>
  <c r="AI110"/>
  <c r="AH111"/>
  <c r="P107"/>
  <c r="T107"/>
  <c r="O108"/>
  <c r="S62"/>
  <c r="Q63" s="1"/>
  <c r="R63" l="1"/>
  <c r="AL61"/>
  <c r="AJ62" s="1"/>
  <c r="O109"/>
  <c r="P108"/>
  <c r="T108"/>
  <c r="U62"/>
  <c r="AI111"/>
  <c r="AM111"/>
  <c r="AH112"/>
  <c r="AK62" l="1"/>
  <c r="AH113"/>
  <c r="AM112"/>
  <c r="AI112"/>
  <c r="T109"/>
  <c r="P109"/>
  <c r="O110"/>
  <c r="AN61"/>
  <c r="S63"/>
  <c r="Q64" s="1"/>
  <c r="R64" l="1"/>
  <c r="U63"/>
  <c r="O111"/>
  <c r="P110"/>
  <c r="T110"/>
  <c r="AI113"/>
  <c r="AM113"/>
  <c r="AH114"/>
  <c r="AL62"/>
  <c r="AJ63" s="1"/>
  <c r="AH115" l="1"/>
  <c r="AM114"/>
  <c r="AI114"/>
  <c r="AK63"/>
  <c r="AN62"/>
  <c r="O112"/>
  <c r="T111"/>
  <c r="P111"/>
  <c r="S64"/>
  <c r="Q65" s="1"/>
  <c r="U64" l="1"/>
  <c r="AL63"/>
  <c r="AJ64" s="1"/>
  <c r="AI115"/>
  <c r="AM115"/>
  <c r="AH116"/>
  <c r="R65"/>
  <c r="O113"/>
  <c r="T112"/>
  <c r="P112"/>
  <c r="S65" l="1"/>
  <c r="Q66" s="1"/>
  <c r="AK64"/>
  <c r="O114"/>
  <c r="T113"/>
  <c r="P113"/>
  <c r="AI116"/>
  <c r="AM116"/>
  <c r="AH117"/>
  <c r="AN63"/>
  <c r="AI117" l="1"/>
  <c r="AM117"/>
  <c r="AH118"/>
  <c r="O115"/>
  <c r="T114"/>
  <c r="P114"/>
  <c r="AL64"/>
  <c r="AJ65" s="1"/>
  <c r="U65"/>
  <c r="R66"/>
  <c r="AN64" l="1"/>
  <c r="AM118"/>
  <c r="AI118"/>
  <c r="AH119"/>
  <c r="AK65"/>
  <c r="S66"/>
  <c r="Q67" s="1"/>
  <c r="P115"/>
  <c r="O116"/>
  <c r="T115"/>
  <c r="O117" l="1"/>
  <c r="T116"/>
  <c r="P116"/>
  <c r="U66"/>
  <c r="R67"/>
  <c r="AI119"/>
  <c r="AM119"/>
  <c r="AH120"/>
  <c r="AL65"/>
  <c r="AJ66" s="1"/>
  <c r="AN65" l="1"/>
  <c r="AH121"/>
  <c r="AM120"/>
  <c r="AI120"/>
  <c r="T117"/>
  <c r="P117"/>
  <c r="O118"/>
  <c r="AK66"/>
  <c r="S67"/>
  <c r="Q68" s="1"/>
  <c r="AL66" l="1"/>
  <c r="AJ67" s="1"/>
  <c r="AI121"/>
  <c r="AM121"/>
  <c r="AH122"/>
  <c r="R68"/>
  <c r="U67"/>
  <c r="O119"/>
  <c r="P118"/>
  <c r="T118"/>
  <c r="S68" l="1"/>
  <c r="Q69" s="1"/>
  <c r="AN66"/>
  <c r="O120"/>
  <c r="T119"/>
  <c r="P119"/>
  <c r="AM122"/>
  <c r="AH123"/>
  <c r="AI122"/>
  <c r="AK67"/>
  <c r="AI123" l="1"/>
  <c r="AM123"/>
  <c r="AH124"/>
  <c r="AL67"/>
  <c r="AJ68" s="1"/>
  <c r="O121"/>
  <c r="T120"/>
  <c r="P120"/>
  <c r="R69"/>
  <c r="U68"/>
  <c r="S69" l="1"/>
  <c r="Q70" s="1"/>
  <c r="T121"/>
  <c r="O122"/>
  <c r="P121"/>
  <c r="AN67"/>
  <c r="AK68"/>
  <c r="AI124"/>
  <c r="AM124"/>
  <c r="AH125"/>
  <c r="AL68" l="1"/>
  <c r="AJ69" s="1"/>
  <c r="O123"/>
  <c r="T122"/>
  <c r="P122"/>
  <c r="R70"/>
  <c r="AI125"/>
  <c r="AM125"/>
  <c r="AH126"/>
  <c r="U69"/>
  <c r="S70" l="1"/>
  <c r="Q71" s="1"/>
  <c r="AN68"/>
  <c r="AI126"/>
  <c r="AH127"/>
  <c r="AM126"/>
  <c r="P123"/>
  <c r="T123"/>
  <c r="O124"/>
  <c r="AK69"/>
  <c r="O125" l="1"/>
  <c r="T124"/>
  <c r="P124"/>
  <c r="AL69"/>
  <c r="AJ70" s="1"/>
  <c r="R71"/>
  <c r="AI127"/>
  <c r="AM127"/>
  <c r="AH128"/>
  <c r="U70"/>
  <c r="AK70" l="1"/>
  <c r="AM128"/>
  <c r="AI128"/>
  <c r="AH129"/>
  <c r="T125"/>
  <c r="P125"/>
  <c r="O126"/>
  <c r="S71"/>
  <c r="Q72" s="1"/>
  <c r="AN69"/>
  <c r="R72" l="1"/>
  <c r="O127"/>
  <c r="T126"/>
  <c r="P126"/>
  <c r="AI129"/>
  <c r="AM129"/>
  <c r="AH130"/>
  <c r="U71"/>
  <c r="AL70"/>
  <c r="AJ71" s="1"/>
  <c r="AH131" l="1"/>
  <c r="AM130"/>
  <c r="AI130"/>
  <c r="AK71"/>
  <c r="AN70"/>
  <c r="T127"/>
  <c r="P127"/>
  <c r="O128"/>
  <c r="S72"/>
  <c r="Q73" s="1"/>
  <c r="U72" l="1"/>
  <c r="AL71"/>
  <c r="AJ72" s="1"/>
  <c r="O129"/>
  <c r="P128"/>
  <c r="T128"/>
  <c r="AI131"/>
  <c r="AM131"/>
  <c r="AH132"/>
  <c r="R73"/>
  <c r="AH133" l="1"/>
  <c r="AM132"/>
  <c r="AI132"/>
  <c r="AK72"/>
  <c r="S73"/>
  <c r="Q74" s="1"/>
  <c r="O130"/>
  <c r="T129"/>
  <c r="P129"/>
  <c r="AN71"/>
  <c r="AL72" l="1"/>
  <c r="AJ73" s="1"/>
  <c r="AI133"/>
  <c r="AM133"/>
  <c r="AH134"/>
  <c r="R74"/>
  <c r="O131"/>
  <c r="T130"/>
  <c r="P130"/>
  <c r="U73"/>
  <c r="O132" l="1"/>
  <c r="T131"/>
  <c r="P131"/>
  <c r="S74"/>
  <c r="Q75" s="1"/>
  <c r="AN72"/>
  <c r="AI134"/>
  <c r="AH135"/>
  <c r="AM134"/>
  <c r="AK73"/>
  <c r="R75" l="1"/>
  <c r="O133"/>
  <c r="T132"/>
  <c r="P132"/>
  <c r="AI135"/>
  <c r="AM135"/>
  <c r="AH136"/>
  <c r="AL73"/>
  <c r="AJ74" s="1"/>
  <c r="U74"/>
  <c r="AN73" l="1"/>
  <c r="AK74"/>
  <c r="AM136"/>
  <c r="AI136"/>
  <c r="AH137"/>
  <c r="P133"/>
  <c r="O134"/>
  <c r="T133"/>
  <c r="S75"/>
  <c r="Q76" s="1"/>
  <c r="R76" l="1"/>
  <c r="AI137"/>
  <c r="AM137"/>
  <c r="AH138"/>
  <c r="O135"/>
  <c r="T134"/>
  <c r="P134"/>
  <c r="U75"/>
  <c r="AL74"/>
  <c r="AJ75" s="1"/>
  <c r="AN74" l="1"/>
  <c r="T135"/>
  <c r="P135"/>
  <c r="O136"/>
  <c r="AK75"/>
  <c r="AH139"/>
  <c r="AM138"/>
  <c r="AI138"/>
  <c r="S76"/>
  <c r="Q77" s="1"/>
  <c r="U76" l="1"/>
  <c r="AI139"/>
  <c r="AM139"/>
  <c r="AH140"/>
  <c r="AL75"/>
  <c r="AJ76" s="1"/>
  <c r="O137"/>
  <c r="P136"/>
  <c r="T136"/>
  <c r="R77"/>
  <c r="AN75" l="1"/>
  <c r="O138"/>
  <c r="T137"/>
  <c r="P137"/>
  <c r="AK76"/>
  <c r="AH141"/>
  <c r="AM140"/>
  <c r="AI140"/>
  <c r="S77"/>
  <c r="Q78" s="1"/>
  <c r="U77" l="1"/>
  <c r="AL76"/>
  <c r="AJ77" s="1"/>
  <c r="O139"/>
  <c r="T138"/>
  <c r="P138"/>
  <c r="R78"/>
  <c r="AI141"/>
  <c r="AM141"/>
  <c r="AH142"/>
  <c r="AI142" l="1"/>
  <c r="AH143"/>
  <c r="AM142"/>
  <c r="S78"/>
  <c r="Q79" s="1"/>
  <c r="AN76"/>
  <c r="O140"/>
  <c r="T139"/>
  <c r="P139"/>
  <c r="AK77"/>
  <c r="U78" l="1"/>
  <c r="O141"/>
  <c r="T140"/>
  <c r="P140"/>
  <c r="AL77"/>
  <c r="AJ78" s="1"/>
  <c r="AI143"/>
  <c r="AM143"/>
  <c r="AH144"/>
  <c r="R79"/>
  <c r="AN77" l="1"/>
  <c r="P141"/>
  <c r="O142"/>
  <c r="T141"/>
  <c r="S79"/>
  <c r="Q80" s="1"/>
  <c r="AM144"/>
  <c r="AI144"/>
  <c r="AH145"/>
  <c r="AK78"/>
  <c r="U79" l="1"/>
  <c r="AI145"/>
  <c r="AM145"/>
  <c r="AH146"/>
  <c r="R80"/>
  <c r="O143"/>
  <c r="T142"/>
  <c r="P142"/>
  <c r="AL78"/>
  <c r="AJ79" s="1"/>
  <c r="T143" l="1"/>
  <c r="P143"/>
  <c r="O144"/>
  <c r="S80"/>
  <c r="Q81" s="1"/>
  <c r="AN78"/>
  <c r="AK79"/>
  <c r="AH147"/>
  <c r="AI146"/>
  <c r="AM146"/>
  <c r="R81" l="1"/>
  <c r="AL79"/>
  <c r="AJ80" s="1"/>
  <c r="O145"/>
  <c r="P144"/>
  <c r="T144"/>
  <c r="AI147"/>
  <c r="AM147"/>
  <c r="AH148"/>
  <c r="U80"/>
  <c r="AK80" l="1"/>
  <c r="AH149"/>
  <c r="AI148"/>
  <c r="AM148"/>
  <c r="O146"/>
  <c r="T145"/>
  <c r="P145"/>
  <c r="AN79"/>
  <c r="S81"/>
  <c r="Q82" s="1"/>
  <c r="U81" l="1"/>
  <c r="AI149"/>
  <c r="AM149"/>
  <c r="AH150"/>
  <c r="R82"/>
  <c r="T146"/>
  <c r="O147"/>
  <c r="P146"/>
  <c r="AL80"/>
  <c r="AJ81" s="1"/>
  <c r="AK81" l="1"/>
  <c r="P147"/>
  <c r="T147"/>
  <c r="O148"/>
  <c r="S82"/>
  <c r="Q83" s="1"/>
  <c r="AN80"/>
  <c r="AH151"/>
  <c r="AM150"/>
  <c r="AI150"/>
  <c r="R83" l="1"/>
  <c r="U82"/>
  <c r="O149"/>
  <c r="P148"/>
  <c r="T148"/>
  <c r="AI151"/>
  <c r="AM151"/>
  <c r="AH152"/>
  <c r="AL81"/>
  <c r="AJ82" s="1"/>
  <c r="AN81" l="1"/>
  <c r="AK82"/>
  <c r="P149"/>
  <c r="T149"/>
  <c r="O150"/>
  <c r="AH153"/>
  <c r="AI152"/>
  <c r="AM152"/>
  <c r="S83"/>
  <c r="Q84" s="1"/>
  <c r="O151" l="1"/>
  <c r="P150"/>
  <c r="T150"/>
  <c r="U83"/>
  <c r="AI153"/>
  <c r="AM153"/>
  <c r="AH154"/>
  <c r="R84"/>
  <c r="AL82"/>
  <c r="AJ83" s="1"/>
  <c r="AN82" l="1"/>
  <c r="AH155"/>
  <c r="AI154"/>
  <c r="AM154"/>
  <c r="S84"/>
  <c r="Q85" s="1"/>
  <c r="P151"/>
  <c r="T151"/>
  <c r="O152"/>
  <c r="AK83"/>
  <c r="U84" l="1"/>
  <c r="O153"/>
  <c r="P152"/>
  <c r="T152"/>
  <c r="AL83"/>
  <c r="AJ84" s="1"/>
  <c r="R85"/>
  <c r="AI155"/>
  <c r="AM155"/>
  <c r="AH156"/>
  <c r="AN83" l="1"/>
  <c r="AK84"/>
  <c r="P153"/>
  <c r="T153"/>
  <c r="O154"/>
  <c r="AH157"/>
  <c r="AI156"/>
  <c r="AM156"/>
  <c r="S85"/>
  <c r="Q86" s="1"/>
  <c r="U85" l="1"/>
  <c r="AI157"/>
  <c r="AM157"/>
  <c r="AH158"/>
  <c r="R86"/>
  <c r="O155"/>
  <c r="P154"/>
  <c r="T154"/>
  <c r="AL84"/>
  <c r="AJ85" s="1"/>
  <c r="AN84" l="1"/>
  <c r="AM158"/>
  <c r="AH159"/>
  <c r="AI158"/>
  <c r="AK85"/>
  <c r="P155"/>
  <c r="T155"/>
  <c r="O156"/>
  <c r="S86"/>
  <c r="Q87" s="1"/>
  <c r="R87" l="1"/>
  <c r="AI159"/>
  <c r="AM159"/>
  <c r="AH160"/>
  <c r="O157"/>
  <c r="P156"/>
  <c r="T156"/>
  <c r="U86"/>
  <c r="AL85"/>
  <c r="AJ86" s="1"/>
  <c r="AK86" l="1"/>
  <c r="P157"/>
  <c r="T157"/>
  <c r="O158"/>
  <c r="AI160"/>
  <c r="AM160"/>
  <c r="AH161"/>
  <c r="AN85"/>
  <c r="S87"/>
  <c r="Q88" s="1"/>
  <c r="R88" l="1"/>
  <c r="O159"/>
  <c r="P158"/>
  <c r="T158"/>
  <c r="AI161"/>
  <c r="AM161"/>
  <c r="AH162"/>
  <c r="U87"/>
  <c r="AL86"/>
  <c r="AJ87" s="1"/>
  <c r="AN86" l="1"/>
  <c r="AK87"/>
  <c r="AM162"/>
  <c r="AH163"/>
  <c r="AI162"/>
  <c r="P159"/>
  <c r="T159"/>
  <c r="O160"/>
  <c r="S88"/>
  <c r="Q89" s="1"/>
  <c r="AI163" l="1"/>
  <c r="AM163"/>
  <c r="AH164"/>
  <c r="R89"/>
  <c r="O161"/>
  <c r="P160"/>
  <c r="T160"/>
  <c r="U88"/>
  <c r="AL87"/>
  <c r="AJ88" s="1"/>
  <c r="AN87" l="1"/>
  <c r="P161"/>
  <c r="T161"/>
  <c r="O162"/>
  <c r="S89"/>
  <c r="Q90" s="1"/>
  <c r="AK88"/>
  <c r="AI164"/>
  <c r="AM164"/>
  <c r="AH165"/>
  <c r="R90" l="1"/>
  <c r="O163"/>
  <c r="T162"/>
  <c r="P162"/>
  <c r="AI165"/>
  <c r="AM165"/>
  <c r="AH166"/>
  <c r="AL88"/>
  <c r="AJ89" s="1"/>
  <c r="U89"/>
  <c r="AM166" l="1"/>
  <c r="AH167"/>
  <c r="AI166"/>
  <c r="AK89"/>
  <c r="AN88"/>
  <c r="P163"/>
  <c r="T163"/>
  <c r="O164"/>
  <c r="S90"/>
  <c r="Q91" s="1"/>
  <c r="AL89" l="1"/>
  <c r="AJ90" s="1"/>
  <c r="R91"/>
  <c r="O165"/>
  <c r="P164"/>
  <c r="T164"/>
  <c r="U90"/>
  <c r="AI167"/>
  <c r="AM167"/>
  <c r="AH168"/>
  <c r="AI168" l="1"/>
  <c r="AM168"/>
  <c r="AH169"/>
  <c r="P165"/>
  <c r="T165"/>
  <c r="O166"/>
  <c r="S91"/>
  <c r="Q92" s="1"/>
  <c r="AN89"/>
  <c r="AK90"/>
  <c r="U91" l="1"/>
  <c r="R92"/>
  <c r="AI169"/>
  <c r="AM169"/>
  <c r="AH170"/>
  <c r="AL90"/>
  <c r="AJ91" s="1"/>
  <c r="O167"/>
  <c r="T166"/>
  <c r="P166"/>
  <c r="AK91" l="1"/>
  <c r="P167"/>
  <c r="T167"/>
  <c r="O168"/>
  <c r="AN90"/>
  <c r="AM170"/>
  <c r="AH171"/>
  <c r="AI170"/>
  <c r="S92"/>
  <c r="Q93" s="1"/>
  <c r="AI171" l="1"/>
  <c r="AM171"/>
  <c r="AH172"/>
  <c r="O169"/>
  <c r="P168"/>
  <c r="T168"/>
  <c r="U92"/>
  <c r="R93"/>
  <c r="AL91"/>
  <c r="AJ92" s="1"/>
  <c r="AK92" l="1"/>
  <c r="S93"/>
  <c r="Q94" s="1"/>
  <c r="AN91"/>
  <c r="P169"/>
  <c r="T169"/>
  <c r="O170"/>
  <c r="AI172"/>
  <c r="AM172"/>
  <c r="AH173"/>
  <c r="O171" l="1"/>
  <c r="T170"/>
  <c r="P170"/>
  <c r="U93"/>
  <c r="R94"/>
  <c r="AI173"/>
  <c r="AM173"/>
  <c r="AH174"/>
  <c r="AL92"/>
  <c r="AJ93" s="1"/>
  <c r="AN92" l="1"/>
  <c r="AM174"/>
  <c r="AH175"/>
  <c r="AI174"/>
  <c r="P171"/>
  <c r="T171"/>
  <c r="O172"/>
  <c r="AK93"/>
  <c r="S94"/>
  <c r="Q95" s="1"/>
  <c r="O173" l="1"/>
  <c r="P172"/>
  <c r="T172"/>
  <c r="U94"/>
  <c r="AL93"/>
  <c r="AJ94" s="1"/>
  <c r="R95"/>
  <c r="AI175"/>
  <c r="AM175"/>
  <c r="AH176"/>
  <c r="AK94" l="1"/>
  <c r="S95"/>
  <c r="Q96" s="1"/>
  <c r="P173"/>
  <c r="T173"/>
  <c r="O174"/>
  <c r="AN93"/>
  <c r="AH177"/>
  <c r="AM176"/>
  <c r="AI176"/>
  <c r="U95" l="1"/>
  <c r="AI177"/>
  <c r="AM177"/>
  <c r="AH178"/>
  <c r="O175"/>
  <c r="T174"/>
  <c r="P174"/>
  <c r="R96"/>
  <c r="AL94"/>
  <c r="AJ95" s="1"/>
  <c r="S96" l="1"/>
  <c r="Q97" s="1"/>
  <c r="P175"/>
  <c r="T175"/>
  <c r="O176"/>
  <c r="AH179"/>
  <c r="AM178"/>
  <c r="AI178"/>
  <c r="AK95"/>
  <c r="AN94"/>
  <c r="O177" l="1"/>
  <c r="T176"/>
  <c r="P176"/>
  <c r="R97"/>
  <c r="AL95"/>
  <c r="AJ96" s="1"/>
  <c r="AI179"/>
  <c r="AM179"/>
  <c r="AH180"/>
  <c r="U96"/>
  <c r="AN95" l="1"/>
  <c r="S97"/>
  <c r="Q98" s="1"/>
  <c r="O178"/>
  <c r="T177"/>
  <c r="P177"/>
  <c r="AI180"/>
  <c r="AH181"/>
  <c r="AM180"/>
  <c r="AK96"/>
  <c r="AI181" l="1"/>
  <c r="AM181"/>
  <c r="AH182"/>
  <c r="O179"/>
  <c r="T178"/>
  <c r="P178"/>
  <c r="U97"/>
  <c r="AL96"/>
  <c r="AJ97" s="1"/>
  <c r="R98"/>
  <c r="AN96" l="1"/>
  <c r="AK97"/>
  <c r="AM182"/>
  <c r="AI182"/>
  <c r="AH183"/>
  <c r="S98"/>
  <c r="Q99" s="1"/>
  <c r="P179"/>
  <c r="O180"/>
  <c r="T179"/>
  <c r="O181" l="1"/>
  <c r="T180"/>
  <c r="P180"/>
  <c r="AL97"/>
  <c r="AJ98" s="1"/>
  <c r="U98"/>
  <c r="R99"/>
  <c r="AI183"/>
  <c r="AM183"/>
  <c r="AH184"/>
  <c r="AH185" l="1"/>
  <c r="AM184"/>
  <c r="AI184"/>
  <c r="AK98"/>
  <c r="T181"/>
  <c r="P181"/>
  <c r="O182"/>
  <c r="S99"/>
  <c r="Q100" s="1"/>
  <c r="AN97"/>
  <c r="AL98" l="1"/>
  <c r="AJ99" s="1"/>
  <c r="R100"/>
  <c r="O183"/>
  <c r="P182"/>
  <c r="T182"/>
  <c r="AI185"/>
  <c r="AM185"/>
  <c r="AH186"/>
  <c r="U99"/>
  <c r="O184" l="1"/>
  <c r="T183"/>
  <c r="P183"/>
  <c r="S100"/>
  <c r="Q101" s="1"/>
  <c r="AI186"/>
  <c r="AM186"/>
  <c r="AH187"/>
  <c r="AN98"/>
  <c r="AK99"/>
  <c r="AI187" l="1"/>
  <c r="AM187"/>
  <c r="AH188"/>
  <c r="U100"/>
  <c r="R101"/>
  <c r="O185"/>
  <c r="T184"/>
  <c r="P184"/>
  <c r="AL99"/>
  <c r="AJ100" s="1"/>
  <c r="AK100" l="1"/>
  <c r="AI188"/>
  <c r="AM188"/>
  <c r="AH189"/>
  <c r="AN99"/>
  <c r="O186"/>
  <c r="T185"/>
  <c r="P185"/>
  <c r="S101"/>
  <c r="Q102" s="1"/>
  <c r="U101" l="1"/>
  <c r="R102"/>
  <c r="T186"/>
  <c r="P186"/>
  <c r="O187"/>
  <c r="AI189"/>
  <c r="AM189"/>
  <c r="AH190"/>
  <c r="AL100"/>
  <c r="AJ101" s="1"/>
  <c r="AN100" l="1"/>
  <c r="O188"/>
  <c r="P187"/>
  <c r="T187"/>
  <c r="AI190"/>
  <c r="AM190"/>
  <c r="AH191"/>
  <c r="AK101"/>
  <c r="S102"/>
  <c r="Q103" s="1"/>
  <c r="AI191" l="1"/>
  <c r="AM191"/>
  <c r="AH192"/>
  <c r="AL101"/>
  <c r="AJ102" s="1"/>
  <c r="P188"/>
  <c r="T188"/>
  <c r="O189"/>
  <c r="R103"/>
  <c r="U102"/>
  <c r="AK102" l="1"/>
  <c r="O190"/>
  <c r="P189"/>
  <c r="T189"/>
  <c r="AI192"/>
  <c r="AM192"/>
  <c r="AH193"/>
  <c r="S103"/>
  <c r="Q104" s="1"/>
  <c r="AN101"/>
  <c r="U103" l="1"/>
  <c r="AI193"/>
  <c r="AM193"/>
  <c r="AH194"/>
  <c r="R104"/>
  <c r="P190"/>
  <c r="T190"/>
  <c r="O191"/>
  <c r="AL102"/>
  <c r="AJ103" s="1"/>
  <c r="S104" l="1"/>
  <c r="Q105" s="1"/>
  <c r="O192"/>
  <c r="P191"/>
  <c r="T191"/>
  <c r="AK103"/>
  <c r="AI194"/>
  <c r="AM194"/>
  <c r="AH195"/>
  <c r="AN102"/>
  <c r="AI195" l="1"/>
  <c r="AM195"/>
  <c r="AH196"/>
  <c r="AL103"/>
  <c r="AJ104" s="1"/>
  <c r="R105"/>
  <c r="P192"/>
  <c r="T192"/>
  <c r="O193"/>
  <c r="U104"/>
  <c r="O194" l="1"/>
  <c r="P193"/>
  <c r="T193"/>
  <c r="AK104"/>
  <c r="AI196"/>
  <c r="AM196"/>
  <c r="AH197"/>
  <c r="S105"/>
  <c r="Q106" s="1"/>
  <c r="AN103"/>
  <c r="U105" l="1"/>
  <c r="AL104"/>
  <c r="AJ105" s="1"/>
  <c r="AI197"/>
  <c r="AM197"/>
  <c r="AH198"/>
  <c r="P194"/>
  <c r="T194"/>
  <c r="O195"/>
  <c r="R106"/>
  <c r="S106" l="1"/>
  <c r="Q107" s="1"/>
  <c r="AI198"/>
  <c r="AM198"/>
  <c r="AH199"/>
  <c r="O196"/>
  <c r="P195"/>
  <c r="T195"/>
  <c r="AN104"/>
  <c r="AK105"/>
  <c r="P196" l="1"/>
  <c r="T196"/>
  <c r="O197"/>
  <c r="AI199"/>
  <c r="AM199"/>
  <c r="AH200"/>
  <c r="AL105"/>
  <c r="AJ106" s="1"/>
  <c r="U106"/>
  <c r="R107"/>
  <c r="AK106" l="1"/>
  <c r="S107"/>
  <c r="Q108" s="1"/>
  <c r="AN105"/>
  <c r="AI200"/>
  <c r="AM200"/>
  <c r="AH201"/>
  <c r="O198"/>
  <c r="P197"/>
  <c r="T197"/>
  <c r="R108" l="1"/>
  <c r="P198"/>
  <c r="T198"/>
  <c r="O199"/>
  <c r="U107"/>
  <c r="AI201"/>
  <c r="AM201"/>
  <c r="AH202"/>
  <c r="AL106"/>
  <c r="AJ107" s="1"/>
  <c r="AK107" l="1"/>
  <c r="AI202"/>
  <c r="AM202"/>
  <c r="AH203"/>
  <c r="O200"/>
  <c r="P199"/>
  <c r="T199"/>
  <c r="AN106"/>
  <c r="S108"/>
  <c r="Q109" s="1"/>
  <c r="U108" l="1"/>
  <c r="P200"/>
  <c r="T200"/>
  <c r="O201"/>
  <c r="R109"/>
  <c r="AI203"/>
  <c r="AM203"/>
  <c r="AH204"/>
  <c r="AL107"/>
  <c r="AJ108" s="1"/>
  <c r="S109" l="1"/>
  <c r="Q110" s="1"/>
  <c r="AI204"/>
  <c r="AM204"/>
  <c r="AH205"/>
  <c r="AK108"/>
  <c r="O202"/>
  <c r="P201"/>
  <c r="T201"/>
  <c r="AN107"/>
  <c r="AI205" l="1"/>
  <c r="AM205"/>
  <c r="AH206"/>
  <c r="P202"/>
  <c r="T202"/>
  <c r="O203"/>
  <c r="AL108"/>
  <c r="AJ109" s="1"/>
  <c r="R110"/>
  <c r="U109"/>
  <c r="AN108" l="1"/>
  <c r="S110"/>
  <c r="Q111" s="1"/>
  <c r="AK109"/>
  <c r="AI206"/>
  <c r="AM206"/>
  <c r="AH207"/>
  <c r="O204"/>
  <c r="P203"/>
  <c r="T203"/>
  <c r="AL109" l="1"/>
  <c r="AJ110" s="1"/>
  <c r="AI207"/>
  <c r="AM207"/>
  <c r="AH208"/>
  <c r="P204"/>
  <c r="T204"/>
  <c r="O205"/>
  <c r="R111"/>
  <c r="U110"/>
  <c r="S111" l="1"/>
  <c r="Q112" s="1"/>
  <c r="AI208"/>
  <c r="AM208"/>
  <c r="AH209"/>
  <c r="O206"/>
  <c r="P205"/>
  <c r="T205"/>
  <c r="AK110"/>
  <c r="AN109"/>
  <c r="P206" l="1"/>
  <c r="T206"/>
  <c r="O207"/>
  <c r="AI209"/>
  <c r="AH210"/>
  <c r="AM209"/>
  <c r="R112"/>
  <c r="AL110"/>
  <c r="AJ111" s="1"/>
  <c r="U111"/>
  <c r="S112" l="1"/>
  <c r="Q113" s="1"/>
  <c r="AK111"/>
  <c r="O208"/>
  <c r="P207"/>
  <c r="T207"/>
  <c r="AN110"/>
  <c r="AI210"/>
  <c r="AM210"/>
  <c r="AH211"/>
  <c r="AH212" l="1"/>
  <c r="AM211"/>
  <c r="AI211"/>
  <c r="P208"/>
  <c r="T208"/>
  <c r="O209"/>
  <c r="AL111"/>
  <c r="AJ112" s="1"/>
  <c r="R113"/>
  <c r="U112"/>
  <c r="S113" l="1"/>
  <c r="Q114" s="1"/>
  <c r="AK112"/>
  <c r="O210"/>
  <c r="P209"/>
  <c r="T209"/>
  <c r="AN111"/>
  <c r="AI212"/>
  <c r="AM212"/>
  <c r="AH213"/>
  <c r="AH214" l="1"/>
  <c r="AI213"/>
  <c r="AM213"/>
  <c r="P210"/>
  <c r="T210"/>
  <c r="O211"/>
  <c r="AL112"/>
  <c r="AJ113" s="1"/>
  <c r="U113"/>
  <c r="R114"/>
  <c r="O212" l="1"/>
  <c r="P211"/>
  <c r="T211"/>
  <c r="S114"/>
  <c r="Q115" s="1"/>
  <c r="AK113"/>
  <c r="AN112"/>
  <c r="AI214"/>
  <c r="AM214"/>
  <c r="AH215"/>
  <c r="U114" l="1"/>
  <c r="R115"/>
  <c r="P212"/>
  <c r="T212"/>
  <c r="O213"/>
  <c r="AI215"/>
  <c r="AH216"/>
  <c r="AM215"/>
  <c r="AL113"/>
  <c r="AJ114" s="1"/>
  <c r="O214" l="1"/>
  <c r="P213"/>
  <c r="T213"/>
  <c r="AK114"/>
  <c r="AI216"/>
  <c r="AM216"/>
  <c r="AH217"/>
  <c r="AN113"/>
  <c r="S115"/>
  <c r="Q116" s="1"/>
  <c r="AL114" l="1"/>
  <c r="AJ115" s="1"/>
  <c r="U115"/>
  <c r="P214"/>
  <c r="T214"/>
  <c r="O215"/>
  <c r="R116"/>
  <c r="AM217"/>
  <c r="AI217"/>
  <c r="AH218"/>
  <c r="S116" l="1"/>
  <c r="Q117" s="1"/>
  <c r="AI218"/>
  <c r="AM218"/>
  <c r="AH219"/>
  <c r="O216"/>
  <c r="P215"/>
  <c r="T215"/>
  <c r="AK115"/>
  <c r="AN114"/>
  <c r="AL115" l="1"/>
  <c r="AJ116" s="1"/>
  <c r="T216"/>
  <c r="P216"/>
  <c r="O217"/>
  <c r="AH220"/>
  <c r="AM219"/>
  <c r="AI219"/>
  <c r="U116"/>
  <c r="R117"/>
  <c r="S117" l="1"/>
  <c r="Q118" s="1"/>
  <c r="O218"/>
  <c r="P217"/>
  <c r="T217"/>
  <c r="AI220"/>
  <c r="AM220"/>
  <c r="AH221"/>
  <c r="AN115"/>
  <c r="AK116"/>
  <c r="AL116" l="1"/>
  <c r="AJ117" s="1"/>
  <c r="AH222"/>
  <c r="AM221"/>
  <c r="AI221"/>
  <c r="R118"/>
  <c r="O219"/>
  <c r="T218"/>
  <c r="P218"/>
  <c r="U117"/>
  <c r="S118" l="1"/>
  <c r="Q119" s="1"/>
  <c r="AI222"/>
  <c r="AM222"/>
  <c r="AH223"/>
  <c r="AK117"/>
  <c r="O220"/>
  <c r="T219"/>
  <c r="P219"/>
  <c r="AN116"/>
  <c r="O221" l="1"/>
  <c r="T220"/>
  <c r="P220"/>
  <c r="AL117"/>
  <c r="AJ118" s="1"/>
  <c r="U118"/>
  <c r="AI223"/>
  <c r="AH224"/>
  <c r="AM223"/>
  <c r="R119"/>
  <c r="AK118" l="1"/>
  <c r="O222"/>
  <c r="T221"/>
  <c r="P221"/>
  <c r="AI224"/>
  <c r="AM224"/>
  <c r="AH225"/>
  <c r="S119"/>
  <c r="Q120" s="1"/>
  <c r="AN117"/>
  <c r="U119" l="1"/>
  <c r="R120"/>
  <c r="AM225"/>
  <c r="AI225"/>
  <c r="AH226"/>
  <c r="P222"/>
  <c r="O223"/>
  <c r="T222"/>
  <c r="AL118"/>
  <c r="AJ119" s="1"/>
  <c r="AN118" l="1"/>
  <c r="AI226"/>
  <c r="AM226"/>
  <c r="AH227"/>
  <c r="O224"/>
  <c r="T223"/>
  <c r="P223"/>
  <c r="AK119"/>
  <c r="S120"/>
  <c r="Q121" s="1"/>
  <c r="U120" l="1"/>
  <c r="AL119"/>
  <c r="AJ120" s="1"/>
  <c r="T224"/>
  <c r="P224"/>
  <c r="O225"/>
  <c r="R121"/>
  <c r="AH228"/>
  <c r="AM227"/>
  <c r="AI227"/>
  <c r="AN119" l="1"/>
  <c r="O226"/>
  <c r="P225"/>
  <c r="T225"/>
  <c r="AI228"/>
  <c r="AM228"/>
  <c r="AH229"/>
  <c r="S121"/>
  <c r="Q122" s="1"/>
  <c r="AK120"/>
  <c r="R122" l="1"/>
  <c r="U121"/>
  <c r="O227"/>
  <c r="T226"/>
  <c r="P226"/>
  <c r="AL120"/>
  <c r="AJ121" s="1"/>
  <c r="AH230"/>
  <c r="AM229"/>
  <c r="AI229"/>
  <c r="AK121" l="1"/>
  <c r="AN120"/>
  <c r="O228"/>
  <c r="T227"/>
  <c r="P227"/>
  <c r="AI230"/>
  <c r="AM230"/>
  <c r="AH231"/>
  <c r="S122"/>
  <c r="Q123" s="1"/>
  <c r="U122" l="1"/>
  <c r="R123"/>
  <c r="O229"/>
  <c r="T228"/>
  <c r="P228"/>
  <c r="AI231"/>
  <c r="AH232"/>
  <c r="AM231"/>
  <c r="AL121"/>
  <c r="AJ122" s="1"/>
  <c r="AK122" l="1"/>
  <c r="O230"/>
  <c r="T229"/>
  <c r="P229"/>
  <c r="AI232"/>
  <c r="AM232"/>
  <c r="AH233"/>
  <c r="AN121"/>
  <c r="S123"/>
  <c r="Q124" s="1"/>
  <c r="U123" l="1"/>
  <c r="R124"/>
  <c r="AM233"/>
  <c r="AI233"/>
  <c r="AH234"/>
  <c r="P230"/>
  <c r="O231"/>
  <c r="T230"/>
  <c r="AL122"/>
  <c r="AJ123" s="1"/>
  <c r="AN122" l="1"/>
  <c r="AI234"/>
  <c r="AM234"/>
  <c r="AH235"/>
  <c r="O232"/>
  <c r="T231"/>
  <c r="P231"/>
  <c r="AK123"/>
  <c r="S124"/>
  <c r="Q125" s="1"/>
  <c r="U124" l="1"/>
  <c r="AH236"/>
  <c r="AM235"/>
  <c r="AI235"/>
  <c r="AL123"/>
  <c r="AJ124" s="1"/>
  <c r="R125"/>
  <c r="T232"/>
  <c r="P232"/>
  <c r="O233"/>
  <c r="AN123" l="1"/>
  <c r="AI236"/>
  <c r="AM236"/>
  <c r="AH237"/>
  <c r="S125"/>
  <c r="Q126" s="1"/>
  <c r="O234"/>
  <c r="P233"/>
  <c r="T233"/>
  <c r="AK124"/>
  <c r="U125" l="1"/>
  <c r="O235"/>
  <c r="T234"/>
  <c r="P234"/>
  <c r="R126"/>
  <c r="AL124"/>
  <c r="AJ125" s="1"/>
  <c r="AH238"/>
  <c r="AM237"/>
  <c r="AI237"/>
  <c r="S126" l="1"/>
  <c r="Q127" s="1"/>
  <c r="AK125"/>
  <c r="O236"/>
  <c r="T235"/>
  <c r="P235"/>
  <c r="AI238"/>
  <c r="AM238"/>
  <c r="AH239"/>
  <c r="AN124"/>
  <c r="O237" l="1"/>
  <c r="T236"/>
  <c r="P236"/>
  <c r="AL125"/>
  <c r="AJ126" s="1"/>
  <c r="AI239"/>
  <c r="AH240"/>
  <c r="AM239"/>
  <c r="U126"/>
  <c r="R127"/>
  <c r="AI240" l="1"/>
  <c r="AM240"/>
  <c r="AH241"/>
  <c r="AK126"/>
  <c r="O238"/>
  <c r="T237"/>
  <c r="P237"/>
  <c r="S127"/>
  <c r="Q128" s="1"/>
  <c r="AN125"/>
  <c r="U127" l="1"/>
  <c r="P238"/>
  <c r="O239"/>
  <c r="T238"/>
  <c r="AL126"/>
  <c r="AJ127" s="1"/>
  <c r="AM241"/>
  <c r="AI241"/>
  <c r="AH242"/>
  <c r="R128"/>
  <c r="S128" l="1"/>
  <c r="Q129" s="1"/>
  <c r="AI242"/>
  <c r="AM242"/>
  <c r="AH243"/>
  <c r="AN126"/>
  <c r="O240"/>
  <c r="T239"/>
  <c r="P239"/>
  <c r="AK127"/>
  <c r="AH244" l="1"/>
  <c r="AM243"/>
  <c r="AI243"/>
  <c r="AL127"/>
  <c r="AJ128" s="1"/>
  <c r="R129"/>
  <c r="T240"/>
  <c r="P240"/>
  <c r="O241"/>
  <c r="U128"/>
  <c r="AK128" l="1"/>
  <c r="AN127"/>
  <c r="AI244"/>
  <c r="AM244"/>
  <c r="AH245"/>
  <c r="S129"/>
  <c r="Q130" s="1"/>
  <c r="O242"/>
  <c r="P241"/>
  <c r="T241"/>
  <c r="R130" l="1"/>
  <c r="O243"/>
  <c r="T242"/>
  <c r="P242"/>
  <c r="U129"/>
  <c r="AH246"/>
  <c r="AM245"/>
  <c r="AI245"/>
  <c r="AL128"/>
  <c r="AJ129" s="1"/>
  <c r="AN128" l="1"/>
  <c r="AI246"/>
  <c r="AM246"/>
  <c r="AH247"/>
  <c r="AK129"/>
  <c r="O244"/>
  <c r="T243"/>
  <c r="P243"/>
  <c r="S130"/>
  <c r="Q131" s="1"/>
  <c r="AI247" l="1"/>
  <c r="AH248"/>
  <c r="AM247"/>
  <c r="U130"/>
  <c r="R131"/>
  <c r="O245"/>
  <c r="T244"/>
  <c r="P244"/>
  <c r="AL129"/>
  <c r="AJ130" s="1"/>
  <c r="AK130" l="1"/>
  <c r="AN129"/>
  <c r="O246"/>
  <c r="T245"/>
  <c r="P245"/>
  <c r="AI248"/>
  <c r="AM248"/>
  <c r="AH249"/>
  <c r="S131"/>
  <c r="Q132" s="1"/>
  <c r="U131" l="1"/>
  <c r="R132"/>
  <c r="AM249"/>
  <c r="AI249"/>
  <c r="AH250"/>
  <c r="P246"/>
  <c r="O247"/>
  <c r="T246"/>
  <c r="AL130"/>
  <c r="AJ131" s="1"/>
  <c r="AK131" l="1"/>
  <c r="AI250"/>
  <c r="AM250"/>
  <c r="AH251"/>
  <c r="O248"/>
  <c r="T247"/>
  <c r="P247"/>
  <c r="AN130"/>
  <c r="S132"/>
  <c r="Q133" s="1"/>
  <c r="U132" l="1"/>
  <c r="T248"/>
  <c r="P248"/>
  <c r="O249"/>
  <c r="AH252"/>
  <c r="AM251"/>
  <c r="AI251"/>
  <c r="R133"/>
  <c r="AL131"/>
  <c r="AJ132" s="1"/>
  <c r="AK132" l="1"/>
  <c r="AI252"/>
  <c r="AM252"/>
  <c r="AH253"/>
  <c r="S133"/>
  <c r="Q134" s="1"/>
  <c r="O250"/>
  <c r="P249"/>
  <c r="T249"/>
  <c r="AN131"/>
  <c r="U133" l="1"/>
  <c r="AH254"/>
  <c r="AM253"/>
  <c r="AI253"/>
  <c r="O251"/>
  <c r="T250"/>
  <c r="P250"/>
  <c r="R134"/>
  <c r="AL132"/>
  <c r="AJ133" s="1"/>
  <c r="AN132" l="1"/>
  <c r="AI254"/>
  <c r="AM254"/>
  <c r="AH255"/>
  <c r="S134"/>
  <c r="Q135" s="1"/>
  <c r="O252"/>
  <c r="T251"/>
  <c r="P251"/>
  <c r="AK133"/>
  <c r="U134" l="1"/>
  <c r="AL133"/>
  <c r="AJ134" s="1"/>
  <c r="O253"/>
  <c r="T252"/>
  <c r="P252"/>
  <c r="R135"/>
  <c r="AK255"/>
  <c r="AI255"/>
  <c r="AN255"/>
  <c r="AJ255"/>
  <c r="AL255"/>
  <c r="AH256"/>
  <c r="AM255"/>
  <c r="AN133" l="1"/>
  <c r="S135"/>
  <c r="Q136" s="1"/>
  <c r="O254"/>
  <c r="T253"/>
  <c r="P253"/>
  <c r="AJ256"/>
  <c r="AN256"/>
  <c r="AH257"/>
  <c r="AK256"/>
  <c r="AL256"/>
  <c r="AI256"/>
  <c r="AM256"/>
  <c r="AK134"/>
  <c r="AL257" l="1"/>
  <c r="AI257"/>
  <c r="AM257"/>
  <c r="AJ257"/>
  <c r="AN257"/>
  <c r="AH258"/>
  <c r="AK257"/>
  <c r="U135"/>
  <c r="AL134"/>
  <c r="AJ135" s="1"/>
  <c r="P254"/>
  <c r="O255"/>
  <c r="T254"/>
  <c r="R136"/>
  <c r="Q255" l="1"/>
  <c r="U255"/>
  <c r="O256"/>
  <c r="R255"/>
  <c r="S255"/>
  <c r="T255"/>
  <c r="P255"/>
  <c r="AK135"/>
  <c r="AJ258"/>
  <c r="AN258"/>
  <c r="AH259"/>
  <c r="AK258"/>
  <c r="AL258"/>
  <c r="AI258"/>
  <c r="AM258"/>
  <c r="S136"/>
  <c r="Q137" s="1"/>
  <c r="AN134"/>
  <c r="AL259" l="1"/>
  <c r="AI259"/>
  <c r="AM259"/>
  <c r="AJ259"/>
  <c r="AN259"/>
  <c r="AH260"/>
  <c r="AK259"/>
  <c r="AL135"/>
  <c r="AJ136" s="1"/>
  <c r="S256"/>
  <c r="T256"/>
  <c r="P256"/>
  <c r="U256"/>
  <c r="O257"/>
  <c r="Q256"/>
  <c r="R256"/>
  <c r="R137"/>
  <c r="U136"/>
  <c r="AK136" l="1"/>
  <c r="R257"/>
  <c r="S257"/>
  <c r="P257"/>
  <c r="T257"/>
  <c r="Q257"/>
  <c r="U257"/>
  <c r="O258"/>
  <c r="AJ260"/>
  <c r="AN260"/>
  <c r="AH261"/>
  <c r="AK260"/>
  <c r="AL260"/>
  <c r="AI260"/>
  <c r="AM260"/>
  <c r="S137"/>
  <c r="Q138" s="1"/>
  <c r="AN135"/>
  <c r="AL261" l="1"/>
  <c r="AI261"/>
  <c r="AM261"/>
  <c r="AJ261"/>
  <c r="AN261"/>
  <c r="AH262"/>
  <c r="AK261"/>
  <c r="R138"/>
  <c r="U137"/>
  <c r="P258"/>
  <c r="T258"/>
  <c r="Q258"/>
  <c r="U258"/>
  <c r="O259"/>
  <c r="R258"/>
  <c r="S258"/>
  <c r="AL136"/>
  <c r="AJ137" s="1"/>
  <c r="S138" l="1"/>
  <c r="Q139" s="1"/>
  <c r="R259"/>
  <c r="S259"/>
  <c r="P259"/>
  <c r="T259"/>
  <c r="Q259"/>
  <c r="U259"/>
  <c r="O260"/>
  <c r="AK137"/>
  <c r="AN136"/>
  <c r="AJ262"/>
  <c r="AN262"/>
  <c r="AH263"/>
  <c r="AK262"/>
  <c r="AL262"/>
  <c r="AI262"/>
  <c r="AM262"/>
  <c r="AL263" l="1"/>
  <c r="AI263"/>
  <c r="AM263"/>
  <c r="AJ263"/>
  <c r="AN263"/>
  <c r="AH264"/>
  <c r="AK263"/>
  <c r="AL137"/>
  <c r="AJ138" s="1"/>
  <c r="U138"/>
  <c r="P260"/>
  <c r="T260"/>
  <c r="Q260"/>
  <c r="U260"/>
  <c r="O261"/>
  <c r="R260"/>
  <c r="S260"/>
  <c r="R139"/>
  <c r="AN137" l="1"/>
  <c r="R261"/>
  <c r="S261"/>
  <c r="P261"/>
  <c r="T261"/>
  <c r="Q261"/>
  <c r="U261"/>
  <c r="O262"/>
  <c r="S139"/>
  <c r="Q140" s="1"/>
  <c r="AJ264"/>
  <c r="AN264"/>
  <c r="AH265"/>
  <c r="AK264"/>
  <c r="AL264"/>
  <c r="AI264"/>
  <c r="AM264"/>
  <c r="AK138"/>
  <c r="P262" l="1"/>
  <c r="T262"/>
  <c r="Q262"/>
  <c r="U262"/>
  <c r="O263"/>
  <c r="R262"/>
  <c r="S262"/>
  <c r="R140"/>
  <c r="AL138"/>
  <c r="AJ139" s="1"/>
  <c r="AL265"/>
  <c r="AI265"/>
  <c r="AM265"/>
  <c r="AJ265"/>
  <c r="AN265"/>
  <c r="AH266"/>
  <c r="AK265"/>
  <c r="U139"/>
  <c r="S140" l="1"/>
  <c r="Q141" s="1"/>
  <c r="AK139"/>
  <c r="AN138"/>
  <c r="AJ266"/>
  <c r="AN266"/>
  <c r="AH267"/>
  <c r="AK266"/>
  <c r="AL266"/>
  <c r="AI266"/>
  <c r="AM266"/>
  <c r="R263"/>
  <c r="S263"/>
  <c r="P263"/>
  <c r="T263"/>
  <c r="Q263"/>
  <c r="U263"/>
  <c r="O264"/>
  <c r="AL267" l="1"/>
  <c r="AI267"/>
  <c r="AM267"/>
  <c r="AJ267"/>
  <c r="AN267"/>
  <c r="AH268"/>
  <c r="AK267"/>
  <c r="AL139"/>
  <c r="AJ140" s="1"/>
  <c r="R141"/>
  <c r="P264"/>
  <c r="T264"/>
  <c r="Q264"/>
  <c r="U264"/>
  <c r="O265"/>
  <c r="R264"/>
  <c r="S264"/>
  <c r="U140"/>
  <c r="AN139" l="1"/>
  <c r="R265"/>
  <c r="S265"/>
  <c r="P265"/>
  <c r="T265"/>
  <c r="Q265"/>
  <c r="U265"/>
  <c r="O266"/>
  <c r="S141"/>
  <c r="Q142" s="1"/>
  <c r="AJ268"/>
  <c r="AN268"/>
  <c r="AH269"/>
  <c r="AK268"/>
  <c r="AL268"/>
  <c r="AI268"/>
  <c r="AM268"/>
  <c r="AK140"/>
  <c r="AL269" l="1"/>
  <c r="AI269"/>
  <c r="AM269"/>
  <c r="AJ269"/>
  <c r="AN269"/>
  <c r="AK269"/>
  <c r="AH270"/>
  <c r="R142"/>
  <c r="P266"/>
  <c r="T266"/>
  <c r="Q266"/>
  <c r="U266"/>
  <c r="O267"/>
  <c r="R266"/>
  <c r="S266"/>
  <c r="AL140"/>
  <c r="AJ141" s="1"/>
  <c r="U141"/>
  <c r="S142" l="1"/>
  <c r="Q143" s="1"/>
  <c r="AJ270"/>
  <c r="AN270"/>
  <c r="AH271"/>
  <c r="AK270"/>
  <c r="AI270"/>
  <c r="AM270"/>
  <c r="AL270"/>
  <c r="R267"/>
  <c r="S267"/>
  <c r="P267"/>
  <c r="T267"/>
  <c r="Q267"/>
  <c r="U267"/>
  <c r="O268"/>
  <c r="AK141"/>
  <c r="AN140"/>
  <c r="U142" l="1"/>
  <c r="P268"/>
  <c r="T268"/>
  <c r="Q268"/>
  <c r="U268"/>
  <c r="O269"/>
  <c r="R268"/>
  <c r="S268"/>
  <c r="AL141"/>
  <c r="AJ142" s="1"/>
  <c r="AL271"/>
  <c r="AI271"/>
  <c r="AM271"/>
  <c r="AK271"/>
  <c r="AH272"/>
  <c r="AJ271"/>
  <c r="AN271"/>
  <c r="R143"/>
  <c r="AN141" l="1"/>
  <c r="AJ272"/>
  <c r="AN272"/>
  <c r="AH273"/>
  <c r="AK272"/>
  <c r="AI272"/>
  <c r="AM272"/>
  <c r="AL272"/>
  <c r="S143"/>
  <c r="Q144" s="1"/>
  <c r="AK142"/>
  <c r="R269"/>
  <c r="S269"/>
  <c r="P269"/>
  <c r="T269"/>
  <c r="Q269"/>
  <c r="U269"/>
  <c r="O270"/>
  <c r="U143" l="1"/>
  <c r="AL273"/>
  <c r="AI273"/>
  <c r="AM273"/>
  <c r="AK273"/>
  <c r="AJ273"/>
  <c r="AN273"/>
  <c r="AH274"/>
  <c r="AL142"/>
  <c r="AJ143" s="1"/>
  <c r="P270"/>
  <c r="T270"/>
  <c r="Q270"/>
  <c r="U270"/>
  <c r="O271"/>
  <c r="R270"/>
  <c r="S270"/>
  <c r="R144"/>
  <c r="AK143" l="1"/>
  <c r="AJ274"/>
  <c r="AN274"/>
  <c r="AH275"/>
  <c r="AK274"/>
  <c r="AI274"/>
  <c r="AM274"/>
  <c r="AL274"/>
  <c r="R271"/>
  <c r="S271"/>
  <c r="Q271"/>
  <c r="U271"/>
  <c r="O272"/>
  <c r="T271"/>
  <c r="P271"/>
  <c r="S144"/>
  <c r="Q145" s="1"/>
  <c r="AN142"/>
  <c r="U144" l="1"/>
  <c r="R145"/>
  <c r="P272"/>
  <c r="T272"/>
  <c r="Q272"/>
  <c r="U272"/>
  <c r="O273"/>
  <c r="S272"/>
  <c r="R272"/>
  <c r="AL275"/>
  <c r="AI275"/>
  <c r="AM275"/>
  <c r="AK275"/>
  <c r="AN275"/>
  <c r="AH276"/>
  <c r="AJ275"/>
  <c r="AL143"/>
  <c r="AJ144" s="1"/>
  <c r="AJ276" l="1"/>
  <c r="AN276"/>
  <c r="AH277"/>
  <c r="AK276"/>
  <c r="AI276"/>
  <c r="AM276"/>
  <c r="AL276"/>
  <c r="R273"/>
  <c r="S273"/>
  <c r="Q273"/>
  <c r="U273"/>
  <c r="O274"/>
  <c r="P273"/>
  <c r="T273"/>
  <c r="AK144"/>
  <c r="AN143"/>
  <c r="S145"/>
  <c r="Q146" s="1"/>
  <c r="P274" l="1"/>
  <c r="T274"/>
  <c r="Q274"/>
  <c r="U274"/>
  <c r="O275"/>
  <c r="S274"/>
  <c r="R274"/>
  <c r="AL144"/>
  <c r="AJ145" s="1"/>
  <c r="AL277"/>
  <c r="AI277"/>
  <c r="AM277"/>
  <c r="AK277"/>
  <c r="AH278"/>
  <c r="AJ277"/>
  <c r="AN277"/>
  <c r="U145"/>
  <c r="R146"/>
  <c r="AN144" l="1"/>
  <c r="S146"/>
  <c r="Q147" s="1"/>
  <c r="AJ278"/>
  <c r="AN278"/>
  <c r="AH279"/>
  <c r="AK278"/>
  <c r="AI278"/>
  <c r="AM278"/>
  <c r="AL278"/>
  <c r="AK145"/>
  <c r="R275"/>
  <c r="S275"/>
  <c r="Q275"/>
  <c r="U275"/>
  <c r="O276"/>
  <c r="P275"/>
  <c r="T275"/>
  <c r="P276" l="1"/>
  <c r="T276"/>
  <c r="Q276"/>
  <c r="U276"/>
  <c r="O277"/>
  <c r="S276"/>
  <c r="R276"/>
  <c r="AL145"/>
  <c r="AJ146" s="1"/>
  <c r="R147"/>
  <c r="AL279"/>
  <c r="AK279"/>
  <c r="AH280"/>
  <c r="AM279"/>
  <c r="AI279"/>
  <c r="AN279"/>
  <c r="AJ279"/>
  <c r="U146"/>
  <c r="AK146" l="1"/>
  <c r="R277"/>
  <c r="S277"/>
  <c r="Q277"/>
  <c r="U277"/>
  <c r="O278"/>
  <c r="P277"/>
  <c r="T277"/>
  <c r="AN145"/>
  <c r="AJ280"/>
  <c r="AN280"/>
  <c r="AH281"/>
  <c r="AM280"/>
  <c r="AI280"/>
  <c r="AK280"/>
  <c r="AL280"/>
  <c r="S147"/>
  <c r="Q148" s="1"/>
  <c r="U147" l="1"/>
  <c r="P278"/>
  <c r="T278"/>
  <c r="Q278"/>
  <c r="U278"/>
  <c r="O279"/>
  <c r="S278"/>
  <c r="R278"/>
  <c r="R148"/>
  <c r="AL281"/>
  <c r="AJ281"/>
  <c r="AK281"/>
  <c r="AH282"/>
  <c r="AM281"/>
  <c r="AI281"/>
  <c r="AN281"/>
  <c r="AL146"/>
  <c r="AJ147" s="1"/>
  <c r="AN146" l="1"/>
  <c r="S148"/>
  <c r="Q149" s="1"/>
  <c r="AK147"/>
  <c r="AJ282"/>
  <c r="AN282"/>
  <c r="AH283"/>
  <c r="AL282"/>
  <c r="AM282"/>
  <c r="AI282"/>
  <c r="AK282"/>
  <c r="R279"/>
  <c r="S279"/>
  <c r="Q279"/>
  <c r="T279"/>
  <c r="U279"/>
  <c r="P279"/>
  <c r="O280"/>
  <c r="AL283" l="1"/>
  <c r="AI283"/>
  <c r="AN283"/>
  <c r="AJ283"/>
  <c r="AK283"/>
  <c r="AH284"/>
  <c r="AM283"/>
  <c r="AL147"/>
  <c r="AJ148" s="1"/>
  <c r="R149"/>
  <c r="P280"/>
  <c r="T280"/>
  <c r="Q280"/>
  <c r="R280"/>
  <c r="O281"/>
  <c r="S280"/>
  <c r="U280"/>
  <c r="U148"/>
  <c r="AK148" l="1"/>
  <c r="R281"/>
  <c r="S281"/>
  <c r="O282"/>
  <c r="T281"/>
  <c r="P281"/>
  <c r="U281"/>
  <c r="Q281"/>
  <c r="S149"/>
  <c r="Q150" s="1"/>
  <c r="AJ284"/>
  <c r="AN284"/>
  <c r="AH285"/>
  <c r="AK284"/>
  <c r="AL284"/>
  <c r="AM284"/>
  <c r="AI284"/>
  <c r="AN147"/>
  <c r="R150" l="1"/>
  <c r="AL285"/>
  <c r="AM285"/>
  <c r="AI285"/>
  <c r="AN285"/>
  <c r="AJ285"/>
  <c r="AK285"/>
  <c r="AH286"/>
  <c r="U149"/>
  <c r="P282"/>
  <c r="T282"/>
  <c r="U282"/>
  <c r="Q282"/>
  <c r="R282"/>
  <c r="O283"/>
  <c r="S282"/>
  <c r="AL148"/>
  <c r="AJ149" s="1"/>
  <c r="R283" l="1"/>
  <c r="Q283"/>
  <c r="S283"/>
  <c r="O284"/>
  <c r="T283"/>
  <c r="P283"/>
  <c r="U283"/>
  <c r="AK149"/>
  <c r="AN148"/>
  <c r="AJ286"/>
  <c r="AN286"/>
  <c r="AH287"/>
  <c r="AI286"/>
  <c r="AK286"/>
  <c r="AL286"/>
  <c r="AM286"/>
  <c r="S150"/>
  <c r="Q151" s="1"/>
  <c r="AL149" l="1"/>
  <c r="AJ150" s="1"/>
  <c r="P284"/>
  <c r="T284"/>
  <c r="S284"/>
  <c r="U284"/>
  <c r="Q284"/>
  <c r="R284"/>
  <c r="O285"/>
  <c r="R151"/>
  <c r="U150"/>
  <c r="AL287"/>
  <c r="AK287"/>
  <c r="AH288"/>
  <c r="AM287"/>
  <c r="AI287"/>
  <c r="AN287"/>
  <c r="AJ287"/>
  <c r="AJ288" l="1"/>
  <c r="AN288"/>
  <c r="AH289"/>
  <c r="AM288"/>
  <c r="AI288"/>
  <c r="AK288"/>
  <c r="AL288"/>
  <c r="S151"/>
  <c r="Q152" s="1"/>
  <c r="AN149"/>
  <c r="R285"/>
  <c r="P285"/>
  <c r="U285"/>
  <c r="Q285"/>
  <c r="S285"/>
  <c r="O286"/>
  <c r="T285"/>
  <c r="AK150"/>
  <c r="P286" l="1"/>
  <c r="T286"/>
  <c r="R286"/>
  <c r="O287"/>
  <c r="S286"/>
  <c r="U286"/>
  <c r="Q286"/>
  <c r="U151"/>
  <c r="AL289"/>
  <c r="AJ289"/>
  <c r="AK289"/>
  <c r="AH290"/>
  <c r="AM289"/>
  <c r="AI289"/>
  <c r="AN289"/>
  <c r="AL150"/>
  <c r="AJ151" s="1"/>
  <c r="R152"/>
  <c r="AN150" l="1"/>
  <c r="AJ290"/>
  <c r="AN290"/>
  <c r="AH291"/>
  <c r="AL290"/>
  <c r="AM290"/>
  <c r="AI290"/>
  <c r="AK290"/>
  <c r="R287"/>
  <c r="T287"/>
  <c r="P287"/>
  <c r="U287"/>
  <c r="Q287"/>
  <c r="S287"/>
  <c r="O288"/>
  <c r="S152"/>
  <c r="Q153" s="1"/>
  <c r="AK151"/>
  <c r="R153" l="1"/>
  <c r="U152"/>
  <c r="AL291"/>
  <c r="AI291"/>
  <c r="AN291"/>
  <c r="AJ291"/>
  <c r="AK291"/>
  <c r="AH292"/>
  <c r="AM291"/>
  <c r="P288"/>
  <c r="T288"/>
  <c r="Q288"/>
  <c r="R288"/>
  <c r="O289"/>
  <c r="S288"/>
  <c r="U288"/>
  <c r="AL151"/>
  <c r="AJ152" s="1"/>
  <c r="AN151" l="1"/>
  <c r="R289"/>
  <c r="S289"/>
  <c r="O290"/>
  <c r="T289"/>
  <c r="P289"/>
  <c r="U289"/>
  <c r="Q289"/>
  <c r="AK152"/>
  <c r="AJ292"/>
  <c r="AN292"/>
  <c r="AH293"/>
  <c r="AK292"/>
  <c r="AL292"/>
  <c r="AM292"/>
  <c r="AI292"/>
  <c r="S153"/>
  <c r="Q154" s="1"/>
  <c r="AL152" l="1"/>
  <c r="AJ153" s="1"/>
  <c r="AL293"/>
  <c r="AM293"/>
  <c r="AI293"/>
  <c r="AN293"/>
  <c r="AJ293"/>
  <c r="AK293"/>
  <c r="AH294"/>
  <c r="P290"/>
  <c r="T290"/>
  <c r="U290"/>
  <c r="Q290"/>
  <c r="R290"/>
  <c r="O291"/>
  <c r="S290"/>
  <c r="R154"/>
  <c r="U153"/>
  <c r="AN152" l="1"/>
  <c r="AJ294"/>
  <c r="AN294"/>
  <c r="AH295"/>
  <c r="AI294"/>
  <c r="AK294"/>
  <c r="AL294"/>
  <c r="AM294"/>
  <c r="R291"/>
  <c r="Q291"/>
  <c r="S291"/>
  <c r="O292"/>
  <c r="T291"/>
  <c r="P291"/>
  <c r="U291"/>
  <c r="AK153"/>
  <c r="S154"/>
  <c r="Q155" s="1"/>
  <c r="P292" l="1"/>
  <c r="T292"/>
  <c r="S292"/>
  <c r="U292"/>
  <c r="Q292"/>
  <c r="R292"/>
  <c r="O293"/>
  <c r="AL295"/>
  <c r="AK295"/>
  <c r="AH296"/>
  <c r="AM295"/>
  <c r="AI295"/>
  <c r="AN295"/>
  <c r="AJ295"/>
  <c r="AL153"/>
  <c r="AJ154" s="1"/>
  <c r="U154"/>
  <c r="R155"/>
  <c r="AN153" l="1"/>
  <c r="AK154"/>
  <c r="R293"/>
  <c r="P293"/>
  <c r="U293"/>
  <c r="Q293"/>
  <c r="S293"/>
  <c r="O294"/>
  <c r="T293"/>
  <c r="S155"/>
  <c r="Q156" s="1"/>
  <c r="AJ296"/>
  <c r="AN296"/>
  <c r="AH297"/>
  <c r="AM296"/>
  <c r="AI296"/>
  <c r="AK296"/>
  <c r="AL296"/>
  <c r="U155" l="1"/>
  <c r="AL297"/>
  <c r="AJ297"/>
  <c r="AK297"/>
  <c r="AH298"/>
  <c r="AM297"/>
  <c r="AI297"/>
  <c r="AN297"/>
  <c r="R156"/>
  <c r="AL154"/>
  <c r="AJ155" s="1"/>
  <c r="P294"/>
  <c r="T294"/>
  <c r="R294"/>
  <c r="O295"/>
  <c r="S294"/>
  <c r="U294"/>
  <c r="Q294"/>
  <c r="AN154" l="1"/>
  <c r="S156"/>
  <c r="Q157" s="1"/>
  <c r="AJ298"/>
  <c r="AN298"/>
  <c r="AH299"/>
  <c r="AL298"/>
  <c r="AM298"/>
  <c r="AI298"/>
  <c r="AK298"/>
  <c r="R295"/>
  <c r="T295"/>
  <c r="P295"/>
  <c r="U295"/>
  <c r="Q295"/>
  <c r="S295"/>
  <c r="O296"/>
  <c r="AK155"/>
  <c r="U156" l="1"/>
  <c r="P296"/>
  <c r="T296"/>
  <c r="Q296"/>
  <c r="R296"/>
  <c r="O297"/>
  <c r="S296"/>
  <c r="U296"/>
  <c r="AL155"/>
  <c r="AJ156" s="1"/>
  <c r="AL299"/>
  <c r="AI299"/>
  <c r="AN299"/>
  <c r="AJ299"/>
  <c r="AK299"/>
  <c r="AH300"/>
  <c r="AM299"/>
  <c r="R157"/>
  <c r="AK156" l="1"/>
  <c r="AJ300"/>
  <c r="AN300"/>
  <c r="AH301"/>
  <c r="AK300"/>
  <c r="AL300"/>
  <c r="AM300"/>
  <c r="AI300"/>
  <c r="S157"/>
  <c r="Q158" s="1"/>
  <c r="AN155"/>
  <c r="R297"/>
  <c r="S297"/>
  <c r="O298"/>
  <c r="T297"/>
  <c r="P297"/>
  <c r="U297"/>
  <c r="Q297"/>
  <c r="R158" l="1"/>
  <c r="P298"/>
  <c r="T298"/>
  <c r="U298"/>
  <c r="Q298"/>
  <c r="R298"/>
  <c r="O299"/>
  <c r="S298"/>
  <c r="U157"/>
  <c r="AL301"/>
  <c r="AM301"/>
  <c r="AI301"/>
  <c r="AN301"/>
  <c r="AJ301"/>
  <c r="AK301"/>
  <c r="AH302"/>
  <c r="AL156"/>
  <c r="AJ157" s="1"/>
  <c r="AJ302" l="1"/>
  <c r="AN302"/>
  <c r="AH303"/>
  <c r="AI302"/>
  <c r="AK302"/>
  <c r="AL302"/>
  <c r="AM302"/>
  <c r="R299"/>
  <c r="Q299"/>
  <c r="S299"/>
  <c r="O300"/>
  <c r="T299"/>
  <c r="P299"/>
  <c r="U299"/>
  <c r="AK157"/>
  <c r="AN156"/>
  <c r="S158"/>
  <c r="Q159" s="1"/>
  <c r="U158" l="1"/>
  <c r="P300"/>
  <c r="T300"/>
  <c r="S300"/>
  <c r="U300"/>
  <c r="Q300"/>
  <c r="R300"/>
  <c r="O301"/>
  <c r="AL303"/>
  <c r="AK303"/>
  <c r="AH304"/>
  <c r="AM303"/>
  <c r="AI303"/>
  <c r="AN303"/>
  <c r="AJ303"/>
  <c r="AL157"/>
  <c r="AJ158" s="1"/>
  <c r="R159"/>
  <c r="AK158" l="1"/>
  <c r="R301"/>
  <c r="P301"/>
  <c r="U301"/>
  <c r="Q301"/>
  <c r="S301"/>
  <c r="O302"/>
  <c r="T301"/>
  <c r="AJ304"/>
  <c r="AN304"/>
  <c r="AH305"/>
  <c r="AM304"/>
  <c r="AI304"/>
  <c r="AK304"/>
  <c r="AL304"/>
  <c r="AN157"/>
  <c r="S159"/>
  <c r="Q160" s="1"/>
  <c r="AL305" l="1"/>
  <c r="AJ305"/>
  <c r="AK305"/>
  <c r="AH306"/>
  <c r="AM305"/>
  <c r="AI305"/>
  <c r="AN305"/>
  <c r="P302"/>
  <c r="T302"/>
  <c r="R302"/>
  <c r="O303"/>
  <c r="S302"/>
  <c r="U302"/>
  <c r="Q302"/>
  <c r="R160"/>
  <c r="U159"/>
  <c r="AL158"/>
  <c r="AJ159" s="1"/>
  <c r="AJ306" l="1"/>
  <c r="AN306"/>
  <c r="AH307"/>
  <c r="AL306"/>
  <c r="AM306"/>
  <c r="AI306"/>
  <c r="AK306"/>
  <c r="S160"/>
  <c r="Q161" s="1"/>
  <c r="R303"/>
  <c r="T303"/>
  <c r="P303"/>
  <c r="U303"/>
  <c r="Q303"/>
  <c r="S303"/>
  <c r="O304"/>
  <c r="AK159"/>
  <c r="AN158"/>
  <c r="U160" l="1"/>
  <c r="P304"/>
  <c r="T304"/>
  <c r="Q304"/>
  <c r="R304"/>
  <c r="O305"/>
  <c r="S304"/>
  <c r="U304"/>
  <c r="AL307"/>
  <c r="AI307"/>
  <c r="AN307"/>
  <c r="AJ307"/>
  <c r="AK307"/>
  <c r="AH308"/>
  <c r="AM307"/>
  <c r="AL159"/>
  <c r="AJ160" s="1"/>
  <c r="R161"/>
  <c r="AN159" l="1"/>
  <c r="AK160"/>
  <c r="S161"/>
  <c r="Q162" s="1"/>
  <c r="AJ308"/>
  <c r="AN308"/>
  <c r="AH309"/>
  <c r="AK308"/>
  <c r="AL308"/>
  <c r="AM308"/>
  <c r="AI308"/>
  <c r="R305"/>
  <c r="S305"/>
  <c r="O306"/>
  <c r="T305"/>
  <c r="P305"/>
  <c r="U305"/>
  <c r="Q305"/>
  <c r="U161" l="1"/>
  <c r="AL309"/>
  <c r="AM309"/>
  <c r="AI309"/>
  <c r="AN309"/>
  <c r="AJ309"/>
  <c r="AK309"/>
  <c r="AH310"/>
  <c r="R162"/>
  <c r="P306"/>
  <c r="T306"/>
  <c r="U306"/>
  <c r="Q306"/>
  <c r="R306"/>
  <c r="O307"/>
  <c r="S306"/>
  <c r="AL160"/>
  <c r="AJ161" s="1"/>
  <c r="AN160" l="1"/>
  <c r="R307"/>
  <c r="Q307"/>
  <c r="S307"/>
  <c r="O308"/>
  <c r="T307"/>
  <c r="P307"/>
  <c r="U307"/>
  <c r="AJ310"/>
  <c r="AN310"/>
  <c r="AH311"/>
  <c r="AI310"/>
  <c r="AK310"/>
  <c r="AL310"/>
  <c r="AM310"/>
  <c r="AK161"/>
  <c r="S162"/>
  <c r="Q163" s="1"/>
  <c r="U162" l="1"/>
  <c r="P308"/>
  <c r="T308"/>
  <c r="S308"/>
  <c r="U308"/>
  <c r="Q308"/>
  <c r="R308"/>
  <c r="O309"/>
  <c r="AL161"/>
  <c r="AJ162" s="1"/>
  <c r="AL311"/>
  <c r="AK311"/>
  <c r="AH312"/>
  <c r="AM311"/>
  <c r="AI311"/>
  <c r="AN311"/>
  <c r="AJ311"/>
  <c r="R163"/>
  <c r="AN161" l="1"/>
  <c r="AJ312"/>
  <c r="AN312"/>
  <c r="AH313"/>
  <c r="AM312"/>
  <c r="AI312"/>
  <c r="AK312"/>
  <c r="AL312"/>
  <c r="R309"/>
  <c r="P309"/>
  <c r="U309"/>
  <c r="Q309"/>
  <c r="S309"/>
  <c r="O310"/>
  <c r="T309"/>
  <c r="S163"/>
  <c r="Q164" s="1"/>
  <c r="AK162"/>
  <c r="R164" l="1"/>
  <c r="U163"/>
  <c r="AL313"/>
  <c r="AJ313"/>
  <c r="AK313"/>
  <c r="AH314"/>
  <c r="AM313"/>
  <c r="AI313"/>
  <c r="AN313"/>
  <c r="AL162"/>
  <c r="AJ163" s="1"/>
  <c r="P310"/>
  <c r="T310"/>
  <c r="R310"/>
  <c r="O311"/>
  <c r="S310"/>
  <c r="U310"/>
  <c r="Q310"/>
  <c r="R311" l="1"/>
  <c r="T311"/>
  <c r="P311"/>
  <c r="U311"/>
  <c r="Q311"/>
  <c r="S311"/>
  <c r="O312"/>
  <c r="AK163"/>
  <c r="AN162"/>
  <c r="AJ314"/>
  <c r="AN314"/>
  <c r="AH315"/>
  <c r="AL314"/>
  <c r="AM314"/>
  <c r="AI314"/>
  <c r="AK314"/>
  <c r="S164"/>
  <c r="Q165" s="1"/>
  <c r="AL163" l="1"/>
  <c r="AJ164" s="1"/>
  <c r="P312"/>
  <c r="T312"/>
  <c r="Q312"/>
  <c r="R312"/>
  <c r="O313"/>
  <c r="S312"/>
  <c r="U312"/>
  <c r="U164"/>
  <c r="R165"/>
  <c r="AL315"/>
  <c r="AI315"/>
  <c r="AN315"/>
  <c r="AJ315"/>
  <c r="AK315"/>
  <c r="AH316"/>
  <c r="AM315"/>
  <c r="S165" l="1"/>
  <c r="Q166" s="1"/>
  <c r="R313"/>
  <c r="S313"/>
  <c r="O314"/>
  <c r="T313"/>
  <c r="P313"/>
  <c r="U313"/>
  <c r="Q313"/>
  <c r="AJ316"/>
  <c r="AN316"/>
  <c r="AH317"/>
  <c r="AK316"/>
  <c r="AL316"/>
  <c r="AM316"/>
  <c r="AI316"/>
  <c r="AN163"/>
  <c r="AK164"/>
  <c r="AL317" l="1"/>
  <c r="AM317"/>
  <c r="AI317"/>
  <c r="AN317"/>
  <c r="AJ317"/>
  <c r="AK317"/>
  <c r="AH318"/>
  <c r="AL164"/>
  <c r="AJ165" s="1"/>
  <c r="U165"/>
  <c r="P314"/>
  <c r="T314"/>
  <c r="U314"/>
  <c r="Q314"/>
  <c r="R314"/>
  <c r="O315"/>
  <c r="S314"/>
  <c r="R166"/>
  <c r="AK165" l="1"/>
  <c r="AJ318"/>
  <c r="AN318"/>
  <c r="AH319"/>
  <c r="AI318"/>
  <c r="AK318"/>
  <c r="AL318"/>
  <c r="AM318"/>
  <c r="R315"/>
  <c r="Q315"/>
  <c r="S315"/>
  <c r="O316"/>
  <c r="T315"/>
  <c r="P315"/>
  <c r="U315"/>
  <c r="S166"/>
  <c r="Q167" s="1"/>
  <c r="AN164"/>
  <c r="R167" l="1"/>
  <c r="U166"/>
  <c r="P316"/>
  <c r="T316"/>
  <c r="S316"/>
  <c r="U316"/>
  <c r="Q316"/>
  <c r="R316"/>
  <c r="O317"/>
  <c r="AL319"/>
  <c r="AK319"/>
  <c r="AH320"/>
  <c r="AM319"/>
  <c r="AI319"/>
  <c r="AN319"/>
  <c r="AJ319"/>
  <c r="AL165"/>
  <c r="AJ166" s="1"/>
  <c r="AN165" l="1"/>
  <c r="AK166"/>
  <c r="R317"/>
  <c r="P317"/>
  <c r="U317"/>
  <c r="Q317"/>
  <c r="S317"/>
  <c r="O318"/>
  <c r="T317"/>
  <c r="AJ320"/>
  <c r="AN320"/>
  <c r="AH321"/>
  <c r="AM320"/>
  <c r="AI320"/>
  <c r="AK320"/>
  <c r="AL320"/>
  <c r="S167"/>
  <c r="Q168" s="1"/>
  <c r="AJ321" l="1"/>
  <c r="AN321"/>
  <c r="AH322"/>
  <c r="AK321"/>
  <c r="AL321"/>
  <c r="AI321"/>
  <c r="AM321"/>
  <c r="P318"/>
  <c r="T318"/>
  <c r="R318"/>
  <c r="O319"/>
  <c r="S318"/>
  <c r="U318"/>
  <c r="Q318"/>
  <c r="R168"/>
  <c r="U167"/>
  <c r="AL166"/>
  <c r="AJ167" s="1"/>
  <c r="AN166" l="1"/>
  <c r="S168"/>
  <c r="Q169" s="1"/>
  <c r="R319"/>
  <c r="T319"/>
  <c r="P319"/>
  <c r="U319"/>
  <c r="Q319"/>
  <c r="S319"/>
  <c r="O320"/>
  <c r="AL322"/>
  <c r="AI322"/>
  <c r="AM322"/>
  <c r="AJ322"/>
  <c r="AN322"/>
  <c r="AH323"/>
  <c r="AK322"/>
  <c r="AK167"/>
  <c r="R169" l="1"/>
  <c r="AJ323"/>
  <c r="AN323"/>
  <c r="AH324"/>
  <c r="AK323"/>
  <c r="AL323"/>
  <c r="AI323"/>
  <c r="AM323"/>
  <c r="AL167"/>
  <c r="AJ168" s="1"/>
  <c r="P320"/>
  <c r="T320"/>
  <c r="Q320"/>
  <c r="R320"/>
  <c r="O321"/>
  <c r="S320"/>
  <c r="U320"/>
  <c r="U168"/>
  <c r="AN167" l="1"/>
  <c r="R321"/>
  <c r="S321"/>
  <c r="T321"/>
  <c r="O322"/>
  <c r="P321"/>
  <c r="U321"/>
  <c r="Q321"/>
  <c r="AK168"/>
  <c r="AL324"/>
  <c r="AI324"/>
  <c r="AM324"/>
  <c r="AJ324"/>
  <c r="AN324"/>
  <c r="AH325"/>
  <c r="AK324"/>
  <c r="S169"/>
  <c r="Q170" s="1"/>
  <c r="AL168" l="1"/>
  <c r="AJ169" s="1"/>
  <c r="R322"/>
  <c r="S322"/>
  <c r="P322"/>
  <c r="T322"/>
  <c r="Q322"/>
  <c r="U322"/>
  <c r="O323"/>
  <c r="AJ325"/>
  <c r="AN325"/>
  <c r="AH326"/>
  <c r="AK325"/>
  <c r="AL325"/>
  <c r="AI325"/>
  <c r="AM325"/>
  <c r="R170"/>
  <c r="U169"/>
  <c r="AL326" l="1"/>
  <c r="AI326"/>
  <c r="AM326"/>
  <c r="AJ326"/>
  <c r="AN326"/>
  <c r="AH327"/>
  <c r="AK326"/>
  <c r="AN168"/>
  <c r="S170"/>
  <c r="Q171" s="1"/>
  <c r="P323"/>
  <c r="T323"/>
  <c r="Q323"/>
  <c r="U323"/>
  <c r="O324"/>
  <c r="R323"/>
  <c r="S323"/>
  <c r="AK169"/>
  <c r="U170" l="1"/>
  <c r="R324"/>
  <c r="S324"/>
  <c r="P324"/>
  <c r="T324"/>
  <c r="Q324"/>
  <c r="U324"/>
  <c r="O325"/>
  <c r="AL169"/>
  <c r="AJ170" s="1"/>
  <c r="AJ327"/>
  <c r="AN327"/>
  <c r="AH328"/>
  <c r="AK327"/>
  <c r="AL327"/>
  <c r="AI327"/>
  <c r="AM327"/>
  <c r="R171"/>
  <c r="AL328" l="1"/>
  <c r="AM328"/>
  <c r="AI328"/>
  <c r="AJ328"/>
  <c r="AN328"/>
  <c r="AH329"/>
  <c r="AK328"/>
  <c r="AK170"/>
  <c r="P325"/>
  <c r="T325"/>
  <c r="Q325"/>
  <c r="U325"/>
  <c r="O326"/>
  <c r="R325"/>
  <c r="S325"/>
  <c r="S171"/>
  <c r="Q172" s="1"/>
  <c r="AN169"/>
  <c r="AL170" l="1"/>
  <c r="AJ171" s="1"/>
  <c r="R326"/>
  <c r="S326"/>
  <c r="P326"/>
  <c r="T326"/>
  <c r="Q326"/>
  <c r="U326"/>
  <c r="O327"/>
  <c r="AJ329"/>
  <c r="AN329"/>
  <c r="AH330"/>
  <c r="AK329"/>
  <c r="AL329"/>
  <c r="AI329"/>
  <c r="AM329"/>
  <c r="R172"/>
  <c r="U171"/>
  <c r="P327" l="1"/>
  <c r="T327"/>
  <c r="Q327"/>
  <c r="U327"/>
  <c r="O328"/>
  <c r="R327"/>
  <c r="S327"/>
  <c r="AN170"/>
  <c r="AL330"/>
  <c r="AM330"/>
  <c r="AI330"/>
  <c r="AJ330"/>
  <c r="AN330"/>
  <c r="AH331"/>
  <c r="AK330"/>
  <c r="AK171"/>
  <c r="S172"/>
  <c r="Q173" s="1"/>
  <c r="AL171" l="1"/>
  <c r="AJ172" s="1"/>
  <c r="U172"/>
  <c r="AJ331"/>
  <c r="AN331"/>
  <c r="AH332"/>
  <c r="AK331"/>
  <c r="AL331"/>
  <c r="AI331"/>
  <c r="AM331"/>
  <c r="R173"/>
  <c r="R328"/>
  <c r="S328"/>
  <c r="P328"/>
  <c r="T328"/>
  <c r="Q328"/>
  <c r="U328"/>
  <c r="O329"/>
  <c r="P329" l="1"/>
  <c r="T329"/>
  <c r="U329"/>
  <c r="O330"/>
  <c r="Q329"/>
  <c r="R329"/>
  <c r="S329"/>
  <c r="S173"/>
  <c r="Q174" s="1"/>
  <c r="AL332"/>
  <c r="AI332"/>
  <c r="AM332"/>
  <c r="AJ332"/>
  <c r="AN332"/>
  <c r="AH333"/>
  <c r="AK332"/>
  <c r="AN171"/>
  <c r="AK172"/>
  <c r="R174" l="1"/>
  <c r="R330"/>
  <c r="S330"/>
  <c r="P330"/>
  <c r="T330"/>
  <c r="Q330"/>
  <c r="U330"/>
  <c r="O331"/>
  <c r="AJ333"/>
  <c r="AN333"/>
  <c r="AH334"/>
  <c r="AK333"/>
  <c r="AL333"/>
  <c r="AI333"/>
  <c r="AM333"/>
  <c r="AL172"/>
  <c r="AJ173" s="1"/>
  <c r="U173"/>
  <c r="AL334" l="1"/>
  <c r="AM334"/>
  <c r="AI334"/>
  <c r="AJ334"/>
  <c r="AN334"/>
  <c r="AH335"/>
  <c r="AK334"/>
  <c r="AK173"/>
  <c r="AN172"/>
  <c r="P331"/>
  <c r="T331"/>
  <c r="U331"/>
  <c r="O332"/>
  <c r="Q331"/>
  <c r="R331"/>
  <c r="S331"/>
  <c r="S174"/>
  <c r="Q175" s="1"/>
  <c r="U174" l="1"/>
  <c r="AL173"/>
  <c r="AJ174" s="1"/>
  <c r="R332"/>
  <c r="S332"/>
  <c r="P332"/>
  <c r="T332"/>
  <c r="Q332"/>
  <c r="U332"/>
  <c r="O333"/>
  <c r="AJ335"/>
  <c r="AN335"/>
  <c r="AH336"/>
  <c r="AK335"/>
  <c r="AL335"/>
  <c r="AI335"/>
  <c r="AM335"/>
  <c r="R175"/>
  <c r="AL336" l="1"/>
  <c r="AM336"/>
  <c r="AI336"/>
  <c r="AK336"/>
  <c r="AH337"/>
  <c r="AJ336"/>
  <c r="AN336"/>
  <c r="S175"/>
  <c r="Q176" s="1"/>
  <c r="AN173"/>
  <c r="P333"/>
  <c r="T333"/>
  <c r="U333"/>
  <c r="Q333"/>
  <c r="O334"/>
  <c r="R333"/>
  <c r="S333"/>
  <c r="AK174"/>
  <c r="U175" l="1"/>
  <c r="R334"/>
  <c r="S334"/>
  <c r="P334"/>
  <c r="T334"/>
  <c r="Q334"/>
  <c r="U334"/>
  <c r="O335"/>
  <c r="AL174"/>
  <c r="AJ175" s="1"/>
  <c r="R176"/>
  <c r="AJ337"/>
  <c r="AN337"/>
  <c r="AH338"/>
  <c r="AK337"/>
  <c r="AI337"/>
  <c r="AM337"/>
  <c r="AL337"/>
  <c r="AK175" l="1"/>
  <c r="P335"/>
  <c r="T335"/>
  <c r="U335"/>
  <c r="Q335"/>
  <c r="O336"/>
  <c r="R335"/>
  <c r="S335"/>
  <c r="AL338"/>
  <c r="AI338"/>
  <c r="AM338"/>
  <c r="AK338"/>
  <c r="AH339"/>
  <c r="AJ338"/>
  <c r="AN338"/>
  <c r="S176"/>
  <c r="Q177" s="1"/>
  <c r="AN174"/>
  <c r="R336" l="1"/>
  <c r="S336"/>
  <c r="P336"/>
  <c r="Q336"/>
  <c r="U336"/>
  <c r="O337"/>
  <c r="T336"/>
  <c r="R177"/>
  <c r="AJ339"/>
  <c r="AN339"/>
  <c r="AH340"/>
  <c r="AK339"/>
  <c r="AI339"/>
  <c r="AM339"/>
  <c r="AL339"/>
  <c r="U176"/>
  <c r="AL175"/>
  <c r="AJ176" s="1"/>
  <c r="AL340" l="1"/>
  <c r="AI340"/>
  <c r="AM340"/>
  <c r="AK340"/>
  <c r="AJ340"/>
  <c r="AN340"/>
  <c r="AH341"/>
  <c r="S177"/>
  <c r="Q178" s="1"/>
  <c r="AN175"/>
  <c r="P337"/>
  <c r="T337"/>
  <c r="Q337"/>
  <c r="U337"/>
  <c r="O338"/>
  <c r="S337"/>
  <c r="R337"/>
  <c r="AK176"/>
  <c r="U177" l="1"/>
  <c r="AJ341"/>
  <c r="AN341"/>
  <c r="AH342"/>
  <c r="AK341"/>
  <c r="AI341"/>
  <c r="AM341"/>
  <c r="AL341"/>
  <c r="R338"/>
  <c r="S338"/>
  <c r="Q338"/>
  <c r="U338"/>
  <c r="O339"/>
  <c r="T338"/>
  <c r="P338"/>
  <c r="AL176"/>
  <c r="AJ177" s="1"/>
  <c r="R178"/>
  <c r="AN176" l="1"/>
  <c r="AK177"/>
  <c r="P339"/>
  <c r="T339"/>
  <c r="Q339"/>
  <c r="O340"/>
  <c r="U339"/>
  <c r="S339"/>
  <c r="R339"/>
  <c r="AL342"/>
  <c r="AI342"/>
  <c r="AM342"/>
  <c r="AK342"/>
  <c r="AN342"/>
  <c r="AH343"/>
  <c r="AJ342"/>
  <c r="S178"/>
  <c r="Q179" s="1"/>
  <c r="R179" l="1"/>
  <c r="R340"/>
  <c r="S340"/>
  <c r="Q340"/>
  <c r="U340"/>
  <c r="O341"/>
  <c r="P340"/>
  <c r="T340"/>
  <c r="AJ343"/>
  <c r="AN343"/>
  <c r="AH344"/>
  <c r="AK343"/>
  <c r="AI343"/>
  <c r="AM343"/>
  <c r="AL343"/>
  <c r="U178"/>
  <c r="AL177"/>
  <c r="AJ178" s="1"/>
  <c r="AL344" l="1"/>
  <c r="AI344"/>
  <c r="AM344"/>
  <c r="AK344"/>
  <c r="AJ344"/>
  <c r="AH345"/>
  <c r="AN344"/>
  <c r="AK178"/>
  <c r="P341"/>
  <c r="T341"/>
  <c r="Q341"/>
  <c r="U341"/>
  <c r="O342"/>
  <c r="S341"/>
  <c r="R341"/>
  <c r="AN177"/>
  <c r="S179"/>
  <c r="Q180" s="1"/>
  <c r="AL178" l="1"/>
  <c r="AJ179" s="1"/>
  <c r="U179"/>
  <c r="AJ345"/>
  <c r="AN345"/>
  <c r="AH346"/>
  <c r="AK345"/>
  <c r="AL345"/>
  <c r="AM345"/>
  <c r="AI345"/>
  <c r="R180"/>
  <c r="R342"/>
  <c r="S342"/>
  <c r="Q342"/>
  <c r="U342"/>
  <c r="O343"/>
  <c r="P342"/>
  <c r="T342"/>
  <c r="S180" l="1"/>
  <c r="Q181" s="1"/>
  <c r="AL346"/>
  <c r="AI346"/>
  <c r="AM346"/>
  <c r="AN346"/>
  <c r="AH347"/>
  <c r="AJ346"/>
  <c r="AK346"/>
  <c r="AK179"/>
  <c r="P343"/>
  <c r="T343"/>
  <c r="Q343"/>
  <c r="U343"/>
  <c r="O344"/>
  <c r="S343"/>
  <c r="R343"/>
  <c r="AN178"/>
  <c r="R344" l="1"/>
  <c r="S344"/>
  <c r="Q344"/>
  <c r="U344"/>
  <c r="O345"/>
  <c r="P344"/>
  <c r="T344"/>
  <c r="AJ347"/>
  <c r="AN347"/>
  <c r="AH348"/>
  <c r="AK347"/>
  <c r="AI347"/>
  <c r="AL347"/>
  <c r="AM347"/>
  <c r="AL179"/>
  <c r="AJ180" s="1"/>
  <c r="U180"/>
  <c r="R181"/>
  <c r="AN179" l="1"/>
  <c r="S181"/>
  <c r="Q182" s="1"/>
  <c r="AL348"/>
  <c r="AM348"/>
  <c r="AI348"/>
  <c r="AJ348"/>
  <c r="AK348"/>
  <c r="AH349"/>
  <c r="AN348"/>
  <c r="AK180"/>
  <c r="P345"/>
  <c r="T345"/>
  <c r="U345"/>
  <c r="O346"/>
  <c r="Q345"/>
  <c r="R345"/>
  <c r="S345"/>
  <c r="R346" l="1"/>
  <c r="S346"/>
  <c r="T346"/>
  <c r="U346"/>
  <c r="O347"/>
  <c r="P346"/>
  <c r="Q346"/>
  <c r="AL180"/>
  <c r="AJ181" s="1"/>
  <c r="R182"/>
  <c r="U181"/>
  <c r="AJ349"/>
  <c r="AN349"/>
  <c r="AH350"/>
  <c r="AK349"/>
  <c r="AL349"/>
  <c r="AM349"/>
  <c r="AI349"/>
  <c r="AK181" l="1"/>
  <c r="AL350"/>
  <c r="AM350"/>
  <c r="AI350"/>
  <c r="AN350"/>
  <c r="AH351"/>
  <c r="AJ350"/>
  <c r="AK350"/>
  <c r="S182"/>
  <c r="Q183" s="1"/>
  <c r="AN180"/>
  <c r="P347"/>
  <c r="T347"/>
  <c r="U347"/>
  <c r="O348"/>
  <c r="Q347"/>
  <c r="R347"/>
  <c r="S347"/>
  <c r="R348" l="1"/>
  <c r="S348"/>
  <c r="P348"/>
  <c r="Q348"/>
  <c r="T348"/>
  <c r="U348"/>
  <c r="O349"/>
  <c r="R183"/>
  <c r="AJ351"/>
  <c r="AN351"/>
  <c r="AH352"/>
  <c r="AK351"/>
  <c r="AI351"/>
  <c r="AL351"/>
  <c r="AM351"/>
  <c r="U182"/>
  <c r="AL181"/>
  <c r="AJ182" s="1"/>
  <c r="AL352" l="1"/>
  <c r="AI352"/>
  <c r="AM352"/>
  <c r="AJ352"/>
  <c r="AK352"/>
  <c r="AN352"/>
  <c r="AH353"/>
  <c r="S183"/>
  <c r="Q184" s="1"/>
  <c r="AK182"/>
  <c r="P349"/>
  <c r="T349"/>
  <c r="U349"/>
  <c r="O350"/>
  <c r="Q349"/>
  <c r="R349"/>
  <c r="S349"/>
  <c r="AN181"/>
  <c r="R184" l="1"/>
  <c r="R350"/>
  <c r="S350"/>
  <c r="T350"/>
  <c r="U350"/>
  <c r="O351"/>
  <c r="P350"/>
  <c r="Q350"/>
  <c r="AJ353"/>
  <c r="AN353"/>
  <c r="AH354"/>
  <c r="AK353"/>
  <c r="AL353"/>
  <c r="AM353"/>
  <c r="AI353"/>
  <c r="AL182"/>
  <c r="AJ183" s="1"/>
  <c r="U183"/>
  <c r="AL354" l="1"/>
  <c r="AM354"/>
  <c r="AI354"/>
  <c r="AN354"/>
  <c r="AH355"/>
  <c r="AJ354"/>
  <c r="AK354"/>
  <c r="P351"/>
  <c r="T351"/>
  <c r="U351"/>
  <c r="O352"/>
  <c r="Q351"/>
  <c r="R351"/>
  <c r="S351"/>
  <c r="AK183"/>
  <c r="AN182"/>
  <c r="S184"/>
  <c r="Q185" s="1"/>
  <c r="U184" l="1"/>
  <c r="AL183"/>
  <c r="AJ184" s="1"/>
  <c r="R185"/>
  <c r="R352"/>
  <c r="S352"/>
  <c r="P352"/>
  <c r="Q352"/>
  <c r="T352"/>
  <c r="U352"/>
  <c r="O353"/>
  <c r="AJ355"/>
  <c r="AN355"/>
  <c r="AH356"/>
  <c r="AL355"/>
  <c r="AM355"/>
  <c r="AI355"/>
  <c r="AK355"/>
  <c r="P353" l="1"/>
  <c r="T353"/>
  <c r="U353"/>
  <c r="Q353"/>
  <c r="O354"/>
  <c r="R353"/>
  <c r="S353"/>
  <c r="S185"/>
  <c r="Q186" s="1"/>
  <c r="AL356"/>
  <c r="AI356"/>
  <c r="AN356"/>
  <c r="AJ356"/>
  <c r="AK356"/>
  <c r="AH357"/>
  <c r="AM356"/>
  <c r="AN183"/>
  <c r="AK184"/>
  <c r="U185" l="1"/>
  <c r="AJ357"/>
  <c r="AN357"/>
  <c r="AH358"/>
  <c r="AK357"/>
  <c r="AL357"/>
  <c r="AM357"/>
  <c r="AI357"/>
  <c r="AL184"/>
  <c r="AJ185" s="1"/>
  <c r="R186"/>
  <c r="R354"/>
  <c r="S354"/>
  <c r="T354"/>
  <c r="U354"/>
  <c r="O355"/>
  <c r="P354"/>
  <c r="Q354"/>
  <c r="AK185" l="1"/>
  <c r="P355"/>
  <c r="T355"/>
  <c r="Q355"/>
  <c r="U355"/>
  <c r="R355"/>
  <c r="O356"/>
  <c r="S355"/>
  <c r="AL358"/>
  <c r="AM358"/>
  <c r="AI358"/>
  <c r="AN358"/>
  <c r="AJ358"/>
  <c r="AK358"/>
  <c r="AH359"/>
  <c r="S186"/>
  <c r="Q187" s="1"/>
  <c r="AN184"/>
  <c r="AJ359" l="1"/>
  <c r="AN359"/>
  <c r="AH360"/>
  <c r="AI359"/>
  <c r="AK359"/>
  <c r="AL359"/>
  <c r="AM359"/>
  <c r="R356"/>
  <c r="Q356"/>
  <c r="S356"/>
  <c r="O357"/>
  <c r="T356"/>
  <c r="P356"/>
  <c r="U356"/>
  <c r="R187"/>
  <c r="U186"/>
  <c r="AL185"/>
  <c r="AJ186" s="1"/>
  <c r="AN185" l="1"/>
  <c r="S187"/>
  <c r="Q188" s="1"/>
  <c r="P357"/>
  <c r="T357"/>
  <c r="S357"/>
  <c r="U357"/>
  <c r="Q357"/>
  <c r="R357"/>
  <c r="O358"/>
  <c r="AL360"/>
  <c r="AK360"/>
  <c r="AH361"/>
  <c r="AM360"/>
  <c r="AN360"/>
  <c r="AI360"/>
  <c r="AJ360"/>
  <c r="AK186"/>
  <c r="AJ361" l="1"/>
  <c r="AN361"/>
  <c r="AH362"/>
  <c r="AM361"/>
  <c r="AI361"/>
  <c r="AK361"/>
  <c r="AL361"/>
  <c r="U187"/>
  <c r="AL186"/>
  <c r="AJ187" s="1"/>
  <c r="R358"/>
  <c r="P358"/>
  <c r="U358"/>
  <c r="Q358"/>
  <c r="S358"/>
  <c r="O359"/>
  <c r="T358"/>
  <c r="R188"/>
  <c r="AN186" l="1"/>
  <c r="P359"/>
  <c r="T359"/>
  <c r="R359"/>
  <c r="O360"/>
  <c r="S359"/>
  <c r="U359"/>
  <c r="Q359"/>
  <c r="AL362"/>
  <c r="AJ362"/>
  <c r="AK362"/>
  <c r="AH363"/>
  <c r="AM362"/>
  <c r="AI362"/>
  <c r="AN362"/>
  <c r="S188"/>
  <c r="Q189" s="1"/>
  <c r="AK187"/>
  <c r="U188" l="1"/>
  <c r="R360"/>
  <c r="T360"/>
  <c r="P360"/>
  <c r="U360"/>
  <c r="Q360"/>
  <c r="S360"/>
  <c r="O361"/>
  <c r="R189"/>
  <c r="AJ363"/>
  <c r="AN363"/>
  <c r="AH364"/>
  <c r="AL363"/>
  <c r="AM363"/>
  <c r="AI363"/>
  <c r="AK363"/>
  <c r="AL187"/>
  <c r="AJ188" s="1"/>
  <c r="AN187" l="1"/>
  <c r="P361"/>
  <c r="T361"/>
  <c r="Q361"/>
  <c r="R361"/>
  <c r="O362"/>
  <c r="S361"/>
  <c r="U361"/>
  <c r="AK188"/>
  <c r="AL364"/>
  <c r="AI364"/>
  <c r="AN364"/>
  <c r="AJ364"/>
  <c r="AK364"/>
  <c r="AH365"/>
  <c r="AM364"/>
  <c r="S189"/>
  <c r="Q190" s="1"/>
  <c r="U189" l="1"/>
  <c r="AL188"/>
  <c r="AJ189" s="1"/>
  <c r="AJ365"/>
  <c r="AN365"/>
  <c r="AH366"/>
  <c r="AK365"/>
  <c r="AL365"/>
  <c r="AM365"/>
  <c r="AI365"/>
  <c r="R190"/>
  <c r="R362"/>
  <c r="S362"/>
  <c r="O363"/>
  <c r="T362"/>
  <c r="U362"/>
  <c r="P362"/>
  <c r="Q362"/>
  <c r="P363" l="1"/>
  <c r="T363"/>
  <c r="U363"/>
  <c r="Q363"/>
  <c r="R363"/>
  <c r="O364"/>
  <c r="S363"/>
  <c r="S190"/>
  <c r="Q191" s="1"/>
  <c r="AN188"/>
  <c r="AL366"/>
  <c r="AM366"/>
  <c r="AI366"/>
  <c r="AN366"/>
  <c r="AH367"/>
  <c r="AJ366"/>
  <c r="AK366"/>
  <c r="AK189"/>
  <c r="U190" l="1"/>
  <c r="AJ367"/>
  <c r="AN367"/>
  <c r="AH368"/>
  <c r="AI367"/>
  <c r="AK367"/>
  <c r="AL367"/>
  <c r="AM367"/>
  <c r="AL189"/>
  <c r="AJ190" s="1"/>
  <c r="R364"/>
  <c r="Q364"/>
  <c r="S364"/>
  <c r="O365"/>
  <c r="U364"/>
  <c r="T364"/>
  <c r="P364"/>
  <c r="R191"/>
  <c r="AK190" l="1"/>
  <c r="AL368"/>
  <c r="AK368"/>
  <c r="AH369"/>
  <c r="AM368"/>
  <c r="AN368"/>
  <c r="AI368"/>
  <c r="AJ368"/>
  <c r="S191"/>
  <c r="Q192" s="1"/>
  <c r="P365"/>
  <c r="T365"/>
  <c r="S365"/>
  <c r="U365"/>
  <c r="Q365"/>
  <c r="R365"/>
  <c r="O366"/>
  <c r="AN189"/>
  <c r="U191" l="1"/>
  <c r="R366"/>
  <c r="P366"/>
  <c r="U366"/>
  <c r="Q366"/>
  <c r="O367"/>
  <c r="T366"/>
  <c r="S366"/>
  <c r="R192"/>
  <c r="AJ369"/>
  <c r="AN369"/>
  <c r="AH370"/>
  <c r="AM369"/>
  <c r="AI369"/>
  <c r="AK369"/>
  <c r="AL369"/>
  <c r="AL190"/>
  <c r="AJ191" s="1"/>
  <c r="AN190" l="1"/>
  <c r="AL370"/>
  <c r="AJ370"/>
  <c r="AK370"/>
  <c r="AH371"/>
  <c r="AM370"/>
  <c r="AN370"/>
  <c r="AI370"/>
  <c r="S192"/>
  <c r="Q193" s="1"/>
  <c r="AK191"/>
  <c r="P367"/>
  <c r="T367"/>
  <c r="R367"/>
  <c r="O368"/>
  <c r="S367"/>
  <c r="U367"/>
  <c r="Q367"/>
  <c r="R193" l="1"/>
  <c r="AJ371"/>
  <c r="AN371"/>
  <c r="AH372"/>
  <c r="AL371"/>
  <c r="AM371"/>
  <c r="AK371"/>
  <c r="AI371"/>
  <c r="R368"/>
  <c r="T368"/>
  <c r="P368"/>
  <c r="U368"/>
  <c r="S368"/>
  <c r="O369"/>
  <c r="Q368"/>
  <c r="AL191"/>
  <c r="AJ192" s="1"/>
  <c r="U192"/>
  <c r="P369" l="1"/>
  <c r="T369"/>
  <c r="Q369"/>
  <c r="R369"/>
  <c r="O370"/>
  <c r="U369"/>
  <c r="S369"/>
  <c r="AN191"/>
  <c r="AK192"/>
  <c r="AL372"/>
  <c r="AI372"/>
  <c r="AN372"/>
  <c r="AJ372"/>
  <c r="AK372"/>
  <c r="AH373"/>
  <c r="AM372"/>
  <c r="S193"/>
  <c r="Q194" s="1"/>
  <c r="U193" l="1"/>
  <c r="AJ373"/>
  <c r="AN373"/>
  <c r="AH374"/>
  <c r="AK373"/>
  <c r="AL373"/>
  <c r="AM373"/>
  <c r="AI373"/>
  <c r="R194"/>
  <c r="AL192"/>
  <c r="AJ193" s="1"/>
  <c r="R370"/>
  <c r="S370"/>
  <c r="O371"/>
  <c r="T370"/>
  <c r="P370"/>
  <c r="Q370"/>
  <c r="U370"/>
  <c r="S194" l="1"/>
  <c r="Q195" s="1"/>
  <c r="AK193"/>
  <c r="AL374"/>
  <c r="AM374"/>
  <c r="AM376" s="1"/>
  <c r="AN10" s="1"/>
  <c r="AI374"/>
  <c r="AN374"/>
  <c r="AJ374"/>
  <c r="AK374"/>
  <c r="P371"/>
  <c r="T371"/>
  <c r="U371"/>
  <c r="Q371"/>
  <c r="O372"/>
  <c r="R371"/>
  <c r="S371"/>
  <c r="AN192"/>
  <c r="U194" l="1"/>
  <c r="R372"/>
  <c r="Q372"/>
  <c r="S372"/>
  <c r="O373"/>
  <c r="P372"/>
  <c r="T372"/>
  <c r="U372"/>
  <c r="AL193"/>
  <c r="AJ194" s="1"/>
  <c r="R195"/>
  <c r="S195" l="1"/>
  <c r="Q196" s="1"/>
  <c r="AK194"/>
  <c r="AN193"/>
  <c r="P373"/>
  <c r="T373"/>
  <c r="S373"/>
  <c r="U373"/>
  <c r="R373"/>
  <c r="O374"/>
  <c r="Q373"/>
  <c r="R374" l="1"/>
  <c r="P374"/>
  <c r="U374"/>
  <c r="Q374"/>
  <c r="S374"/>
  <c r="T374"/>
  <c r="T376" s="1"/>
  <c r="U10" s="1"/>
  <c r="AL194"/>
  <c r="AN194" s="1"/>
  <c r="R196"/>
  <c r="U195"/>
  <c r="AJ195" l="1"/>
  <c r="S196"/>
  <c r="Q197" s="1"/>
  <c r="R197" l="1"/>
  <c r="AK195"/>
  <c r="U196"/>
  <c r="AL195" l="1"/>
  <c r="AN195" s="1"/>
  <c r="S197"/>
  <c r="U197" s="1"/>
  <c r="Q198" l="1"/>
  <c r="AJ196"/>
  <c r="AK196" l="1"/>
  <c r="R198"/>
  <c r="AL196" l="1"/>
  <c r="S198"/>
  <c r="Q199" l="1"/>
  <c r="AJ197"/>
  <c r="U198"/>
  <c r="AN196"/>
  <c r="AK197" l="1"/>
  <c r="R199"/>
  <c r="S199" l="1"/>
  <c r="Q200" s="1"/>
  <c r="AL197"/>
  <c r="AJ198" s="1"/>
  <c r="U199" l="1"/>
  <c r="AK198"/>
  <c r="AN197"/>
  <c r="R200"/>
  <c r="S200" l="1"/>
  <c r="Q201" s="1"/>
  <c r="AL198"/>
  <c r="AJ199" s="1"/>
  <c r="U200" l="1"/>
  <c r="AK199"/>
  <c r="AN198"/>
  <c r="R201"/>
  <c r="S201" l="1"/>
  <c r="Q202" s="1"/>
  <c r="AL199"/>
  <c r="AJ200" s="1"/>
  <c r="AN199" l="1"/>
  <c r="R202"/>
  <c r="AK200"/>
  <c r="U201"/>
  <c r="AL200" l="1"/>
  <c r="AJ201" s="1"/>
  <c r="S202"/>
  <c r="Q203" s="1"/>
  <c r="AK201" l="1"/>
  <c r="U202"/>
  <c r="R203"/>
  <c r="AN200"/>
  <c r="S203" l="1"/>
  <c r="Q204" s="1"/>
  <c r="AL201"/>
  <c r="AJ202" s="1"/>
  <c r="R204" l="1"/>
  <c r="U203"/>
  <c r="AN201"/>
  <c r="AK202"/>
  <c r="AL202" l="1"/>
  <c r="AJ203" s="1"/>
  <c r="S204"/>
  <c r="Q205" s="1"/>
  <c r="AN202" l="1"/>
  <c r="R205"/>
  <c r="U204"/>
  <c r="AK203"/>
  <c r="AL203" l="1"/>
  <c r="AJ204" s="1"/>
  <c r="S205"/>
  <c r="Q206" s="1"/>
  <c r="R206" l="1"/>
  <c r="U205"/>
  <c r="AN203"/>
  <c r="AK204"/>
  <c r="AL204" l="1"/>
  <c r="AJ205" s="1"/>
  <c r="S206"/>
  <c r="Q207" s="1"/>
  <c r="AN204" l="1"/>
  <c r="R207"/>
  <c r="AK205"/>
  <c r="U206"/>
  <c r="AL205" l="1"/>
  <c r="AJ206" s="1"/>
  <c r="S207"/>
  <c r="Q208" s="1"/>
  <c r="U207" l="1"/>
  <c r="R208"/>
  <c r="AN205"/>
  <c r="AK206"/>
  <c r="AL206" l="1"/>
  <c r="AJ207" s="1"/>
  <c r="S208"/>
  <c r="Q209" s="1"/>
  <c r="U208" l="1"/>
  <c r="R209"/>
  <c r="AN206"/>
  <c r="AK207"/>
  <c r="AL207" l="1"/>
  <c r="AJ208" s="1"/>
  <c r="S209"/>
  <c r="Q210" s="1"/>
  <c r="AN207" l="1"/>
  <c r="U209"/>
  <c r="R210"/>
  <c r="AK208"/>
  <c r="AL208" l="1"/>
  <c r="AJ209" s="1"/>
  <c r="S210"/>
  <c r="Q211" s="1"/>
  <c r="AN208" l="1"/>
  <c r="R211"/>
  <c r="U210"/>
  <c r="AK209"/>
  <c r="AL209" l="1"/>
  <c r="AJ210" s="1"/>
  <c r="S211"/>
  <c r="Q212" s="1"/>
  <c r="R212" l="1"/>
  <c r="U211"/>
  <c r="AN209"/>
  <c r="AK210"/>
  <c r="AL210" l="1"/>
  <c r="AJ211" s="1"/>
  <c r="S212"/>
  <c r="Q213" s="1"/>
  <c r="AN210" l="1"/>
  <c r="R213"/>
  <c r="U212"/>
  <c r="AK211"/>
  <c r="AL211" l="1"/>
  <c r="AJ212" s="1"/>
  <c r="S213"/>
  <c r="Q214" s="1"/>
  <c r="R214" l="1"/>
  <c r="U213"/>
  <c r="AN211"/>
  <c r="AK212"/>
  <c r="AL212" l="1"/>
  <c r="AJ213" s="1"/>
  <c r="S214"/>
  <c r="Q215" s="1"/>
  <c r="AN212" l="1"/>
  <c r="U214"/>
  <c r="R215"/>
  <c r="AK213"/>
  <c r="AL213" l="1"/>
  <c r="AJ214" s="1"/>
  <c r="S215"/>
  <c r="Q216" s="1"/>
  <c r="R216" l="1"/>
  <c r="U215"/>
  <c r="AN213"/>
  <c r="AK214"/>
  <c r="AL214" l="1"/>
  <c r="AJ215" s="1"/>
  <c r="S216"/>
  <c r="Q217" s="1"/>
  <c r="U216" l="1"/>
  <c r="AN214"/>
  <c r="R217"/>
  <c r="AK215"/>
  <c r="AL215" l="1"/>
  <c r="AJ216" s="1"/>
  <c r="S217"/>
  <c r="Q218" s="1"/>
  <c r="R218" l="1"/>
  <c r="U217"/>
  <c r="AN215"/>
  <c r="AK216"/>
  <c r="AL216" l="1"/>
  <c r="AJ217" s="1"/>
  <c r="S218"/>
  <c r="Q219" s="1"/>
  <c r="R219" l="1"/>
  <c r="AK217"/>
  <c r="U218"/>
  <c r="AN216"/>
  <c r="AL217" l="1"/>
  <c r="AJ218" s="1"/>
  <c r="S219"/>
  <c r="Q220" s="1"/>
  <c r="AN217" l="1"/>
  <c r="U219"/>
  <c r="R220"/>
  <c r="AK218"/>
  <c r="AL218" l="1"/>
  <c r="AJ219" s="1"/>
  <c r="S220"/>
  <c r="Q221" s="1"/>
  <c r="AK219" l="1"/>
  <c r="AN218"/>
  <c r="U220"/>
  <c r="R221"/>
  <c r="S221" l="1"/>
  <c r="Q222" s="1"/>
  <c r="AL219"/>
  <c r="AJ220" s="1"/>
  <c r="AN219" l="1"/>
  <c r="AK220"/>
  <c r="U221"/>
  <c r="R222"/>
  <c r="AL220" l="1"/>
  <c r="AJ221" s="1"/>
  <c r="S222"/>
  <c r="Q223" s="1"/>
  <c r="AK221" l="1"/>
  <c r="AN220"/>
  <c r="U222"/>
  <c r="R223"/>
  <c r="S223" l="1"/>
  <c r="Q224" s="1"/>
  <c r="AL221"/>
  <c r="AJ222" s="1"/>
  <c r="AN221" l="1"/>
  <c r="R224"/>
  <c r="AK222"/>
  <c r="U223"/>
  <c r="AL222" l="1"/>
  <c r="AJ223" s="1"/>
  <c r="S224"/>
  <c r="Q225" s="1"/>
  <c r="AN222" l="1"/>
  <c r="U224"/>
  <c r="R225"/>
  <c r="AK223"/>
  <c r="AL223" l="1"/>
  <c r="AJ224" s="1"/>
  <c r="S225"/>
  <c r="Q226" s="1"/>
  <c r="R226" l="1"/>
  <c r="AK224"/>
  <c r="U225"/>
  <c r="AN223"/>
  <c r="AL224" l="1"/>
  <c r="AJ225" s="1"/>
  <c r="S226"/>
  <c r="Q227" s="1"/>
  <c r="AN224" l="1"/>
  <c r="U226"/>
  <c r="R227"/>
  <c r="AK225"/>
  <c r="AL225" l="1"/>
  <c r="AJ226" s="1"/>
  <c r="S227"/>
  <c r="Q228" s="1"/>
  <c r="U227" l="1"/>
  <c r="AN225"/>
  <c r="R228"/>
  <c r="AK226"/>
  <c r="AL226" l="1"/>
  <c r="AJ227" s="1"/>
  <c r="S228"/>
  <c r="Q229" s="1"/>
  <c r="AN226" l="1"/>
  <c r="U228"/>
  <c r="AK227"/>
  <c r="R229"/>
  <c r="S229" l="1"/>
  <c r="Q230" s="1"/>
  <c r="AL227"/>
  <c r="AJ228" s="1"/>
  <c r="AN227" l="1"/>
  <c r="R230"/>
  <c r="AK228"/>
  <c r="U229"/>
  <c r="AL228" l="1"/>
  <c r="AJ229" s="1"/>
  <c r="S230"/>
  <c r="Q231" s="1"/>
  <c r="U230" l="1"/>
  <c r="AK229"/>
  <c r="R231"/>
  <c r="AN228"/>
  <c r="S231" l="1"/>
  <c r="Q232" s="1"/>
  <c r="AL229"/>
  <c r="AJ230" s="1"/>
  <c r="U231" l="1"/>
  <c r="AK230"/>
  <c r="AN229"/>
  <c r="R232"/>
  <c r="S232" l="1"/>
  <c r="Q233" s="1"/>
  <c r="AL230"/>
  <c r="AJ231" s="1"/>
  <c r="AN230" l="1"/>
  <c r="AK231"/>
  <c r="U232"/>
  <c r="R233"/>
  <c r="AL231" l="1"/>
  <c r="AJ232" s="1"/>
  <c r="S233"/>
  <c r="Q234" s="1"/>
  <c r="U233" l="1"/>
  <c r="R234"/>
  <c r="AK232"/>
  <c r="AN231"/>
  <c r="AL232" l="1"/>
  <c r="AJ233" s="1"/>
  <c r="S234"/>
  <c r="Q235" s="1"/>
  <c r="AN232" l="1"/>
  <c r="R235"/>
  <c r="U234"/>
  <c r="AK233"/>
  <c r="AL233" l="1"/>
  <c r="AJ234" s="1"/>
  <c r="S235"/>
  <c r="Q236" s="1"/>
  <c r="R236" l="1"/>
  <c r="AK234"/>
  <c r="U235"/>
  <c r="AN233"/>
  <c r="S236" l="1"/>
  <c r="Q237" s="1"/>
  <c r="AL234"/>
  <c r="AJ235" s="1"/>
  <c r="U236" l="1"/>
  <c r="AK235"/>
  <c r="AN234"/>
  <c r="R237"/>
  <c r="S237" l="1"/>
  <c r="Q238" s="1"/>
  <c r="AL235"/>
  <c r="AJ236" s="1"/>
  <c r="AN235" l="1"/>
  <c r="R238"/>
  <c r="AK236"/>
  <c r="U237"/>
  <c r="AL236" l="1"/>
  <c r="AJ237" s="1"/>
  <c r="S238"/>
  <c r="Q239" s="1"/>
  <c r="U238" l="1"/>
  <c r="R239"/>
  <c r="AK237"/>
  <c r="AN236"/>
  <c r="AL237" l="1"/>
  <c r="AJ238" s="1"/>
  <c r="S239"/>
  <c r="Q240" s="1"/>
  <c r="AN237" l="1"/>
  <c r="R240"/>
  <c r="U239"/>
  <c r="AK238"/>
  <c r="AL238" l="1"/>
  <c r="AJ239" s="1"/>
  <c r="S240"/>
  <c r="Q241" s="1"/>
  <c r="R241" l="1"/>
  <c r="U240"/>
  <c r="AN238"/>
  <c r="AK239"/>
  <c r="AL239" l="1"/>
  <c r="AJ240" s="1"/>
  <c r="S241"/>
  <c r="Q242" s="1"/>
  <c r="AN239" l="1"/>
  <c r="U241"/>
  <c r="R242"/>
  <c r="AK240"/>
  <c r="AL240" l="1"/>
  <c r="AJ241" s="1"/>
  <c r="S242"/>
  <c r="Q243" s="1"/>
  <c r="AN240" l="1"/>
  <c r="R243"/>
  <c r="U242"/>
  <c r="AK241"/>
  <c r="AL241" l="1"/>
  <c r="AJ242" s="1"/>
  <c r="S243"/>
  <c r="Q244" s="1"/>
  <c r="U243" l="1"/>
  <c r="R244"/>
  <c r="AN241"/>
  <c r="AK242"/>
  <c r="AL242" l="1"/>
  <c r="AJ243" s="1"/>
  <c r="S244"/>
  <c r="Q245" s="1"/>
  <c r="R245" l="1"/>
  <c r="U244"/>
  <c r="AK243"/>
  <c r="AN242"/>
  <c r="AL243" l="1"/>
  <c r="AJ244" s="1"/>
  <c r="S245"/>
  <c r="Q246" s="1"/>
  <c r="AN243" l="1"/>
  <c r="U245"/>
  <c r="AK244"/>
  <c r="R246"/>
  <c r="AL244" l="1"/>
  <c r="AJ245" s="1"/>
  <c r="S246"/>
  <c r="Q247" s="1"/>
  <c r="U246" l="1"/>
  <c r="AK245"/>
  <c r="R247"/>
  <c r="AN244"/>
  <c r="S247" l="1"/>
  <c r="Q248" s="1"/>
  <c r="AL245"/>
  <c r="AJ246" s="1"/>
  <c r="U247" l="1"/>
  <c r="AK246"/>
  <c r="AN245"/>
  <c r="R248"/>
  <c r="S248" l="1"/>
  <c r="Q249" s="1"/>
  <c r="AL246"/>
  <c r="AJ247" s="1"/>
  <c r="AK247" l="1"/>
  <c r="AN246"/>
  <c r="U248"/>
  <c r="R249"/>
  <c r="AL247" l="1"/>
  <c r="AJ248" s="1"/>
  <c r="S249"/>
  <c r="Q250" s="1"/>
  <c r="AN247" l="1"/>
  <c r="U249"/>
  <c r="R250"/>
  <c r="AK248"/>
  <c r="AL248" l="1"/>
  <c r="AJ249" s="1"/>
  <c r="S250"/>
  <c r="Q251" s="1"/>
  <c r="AN248" l="1"/>
  <c r="U250"/>
  <c r="AK249"/>
  <c r="R251"/>
  <c r="S251" l="1"/>
  <c r="Q252" s="1"/>
  <c r="AL249"/>
  <c r="AJ250" s="1"/>
  <c r="R252" l="1"/>
  <c r="AK250"/>
  <c r="AN249"/>
  <c r="U251"/>
  <c r="AL250" l="1"/>
  <c r="AJ251" s="1"/>
  <c r="S252"/>
  <c r="Q253" s="1"/>
  <c r="AK251" l="1"/>
  <c r="R253"/>
  <c r="U252"/>
  <c r="AN250"/>
  <c r="S253" l="1"/>
  <c r="Q254" s="1"/>
  <c r="AL251"/>
  <c r="AJ252" s="1"/>
  <c r="U253" l="1"/>
  <c r="AK252"/>
  <c r="AN251"/>
  <c r="R254"/>
  <c r="S254"/>
  <c r="S376" s="1"/>
  <c r="U11" s="1"/>
  <c r="U254" l="1"/>
  <c r="U376" s="1"/>
  <c r="R376"/>
  <c r="U9" s="1"/>
  <c r="V11"/>
  <c r="Y11"/>
  <c r="AL252"/>
  <c r="AJ253" s="1"/>
  <c r="AK253" l="1"/>
  <c r="V9"/>
  <c r="U8"/>
  <c r="AN252"/>
  <c r="AL253" l="1"/>
  <c r="AJ254" s="1"/>
  <c r="AN253" l="1"/>
  <c r="AK254"/>
  <c r="AL254"/>
  <c r="AL376" s="1"/>
  <c r="AN11" s="1"/>
  <c r="AO11" l="1"/>
  <c r="AR11"/>
  <c r="AN254"/>
  <c r="AN376" s="1"/>
  <c r="AK376"/>
  <c r="AN9" s="1"/>
  <c r="AO9" l="1"/>
  <c r="AN8"/>
  <c r="O48" i="13" l="1"/>
  <c r="P52"/>
  <c r="O52" s="1"/>
  <c r="P56"/>
  <c r="O56" s="1"/>
  <c r="O50" l="1"/>
  <c r="P51"/>
  <c r="O51" s="1"/>
  <c r="O54"/>
  <c r="P55"/>
  <c r="O55" s="1"/>
</calcChain>
</file>

<file path=xl/comments1.xml><?xml version="1.0" encoding="utf-8"?>
<comments xmlns="http://schemas.openxmlformats.org/spreadsheetml/2006/main">
  <authors>
    <author>Diane Gilbert</author>
  </authors>
  <commentList>
    <comment ref="I49" authorId="0">
      <text>
        <r>
          <rPr>
            <sz val="11"/>
            <color indexed="81"/>
            <rFont val="Tahoma"/>
            <family val="2"/>
          </rPr>
          <t xml:space="preserve">
Amortissement linéaire</t>
        </r>
      </text>
    </comment>
  </commentList>
</comments>
</file>

<file path=xl/sharedStrings.xml><?xml version="1.0" encoding="utf-8"?>
<sst xmlns="http://schemas.openxmlformats.org/spreadsheetml/2006/main" count="389" uniqueCount="255">
  <si>
    <t>poules</t>
  </si>
  <si>
    <t>Taux de mortalité</t>
  </si>
  <si>
    <t>$</t>
  </si>
  <si>
    <t>%</t>
  </si>
  <si>
    <t>g/jour</t>
  </si>
  <si>
    <t>Coût de construction</t>
  </si>
  <si>
    <t>$/poule</t>
  </si>
  <si>
    <t>Investissement total</t>
  </si>
  <si>
    <t>Montant à emprunter</t>
  </si>
  <si>
    <t>Choix</t>
  </si>
  <si>
    <t>Objectif de l'outil</t>
  </si>
  <si>
    <t>Avis à l'utilisateur</t>
  </si>
  <si>
    <t>Participation financière</t>
  </si>
  <si>
    <t>Équipe de réalisation</t>
  </si>
  <si>
    <t>Diane Gilbert, agr., Groupe AGÉCO</t>
  </si>
  <si>
    <t>Simon Dostie, Groupe AGÉCO</t>
  </si>
  <si>
    <t>Une initiative de</t>
  </si>
  <si>
    <t>Paramètres</t>
  </si>
  <si>
    <t>Taux de ponte</t>
  </si>
  <si>
    <t>Variation</t>
  </si>
  <si>
    <t>Feuille libre d'utilisation sous réserve de conserver cette ligne. © www.cbanque.com</t>
  </si>
  <si>
    <t>JxPret V2</t>
  </si>
  <si>
    <t>Lien mode d'emploi</t>
  </si>
  <si>
    <t>Caractéristiques du crédit</t>
  </si>
  <si>
    <t>Résultat du calcul</t>
  </si>
  <si>
    <t>Données calculées</t>
  </si>
  <si>
    <t>Paramètres avancés</t>
  </si>
  <si>
    <t>Montant emprunté :</t>
  </si>
  <si>
    <t>Nb total d'échéances :</t>
  </si>
  <si>
    <t>Possible</t>
  </si>
  <si>
    <t>Retenu</t>
  </si>
  <si>
    <t>Taux d'intérêt annuel :</t>
  </si>
  <si>
    <t>Montant assurance :</t>
  </si>
  <si>
    <t>- dont différé :</t>
  </si>
  <si>
    <t>Mode de calcul :</t>
  </si>
  <si>
    <t>P</t>
  </si>
  <si>
    <t>A ou P</t>
  </si>
  <si>
    <t>Durée en années :</t>
  </si>
  <si>
    <t>Coût total du crédit :</t>
  </si>
  <si>
    <t>- dont amortissement :</t>
  </si>
  <si>
    <t>Nb échéances / an :</t>
  </si>
  <si>
    <t>1, 2, 4 ou 12</t>
  </si>
  <si>
    <t>dont différé (en années) :</t>
  </si>
  <si>
    <t>- dont intérêts :</t>
  </si>
  <si>
    <t>Durée totale en mois :</t>
  </si>
  <si>
    <t>Nb décimales monnaie :</t>
  </si>
  <si>
    <t>0, 1, 2…</t>
  </si>
  <si>
    <t>Taux d'assurance :</t>
  </si>
  <si>
    <t>- dont assurance :</t>
  </si>
  <si>
    <t>Taux périodique :</t>
  </si>
  <si>
    <t>Date de déblocage :</t>
  </si>
  <si>
    <t>Capital remboursé :</t>
  </si>
  <si>
    <t>Calcul amortissement :</t>
  </si>
  <si>
    <t>Tableau d'amortissement</t>
  </si>
  <si>
    <t>Numéro</t>
  </si>
  <si>
    <t>Date</t>
  </si>
  <si>
    <t>Restant dû</t>
  </si>
  <si>
    <t>Intérêts</t>
  </si>
  <si>
    <t>Principal</t>
  </si>
  <si>
    <t>Assurance</t>
  </si>
  <si>
    <t>Échéance</t>
  </si>
  <si>
    <t>Totaux</t>
  </si>
  <si>
    <t>JxPret</t>
  </si>
  <si>
    <t>Moy</t>
  </si>
  <si>
    <t>douzaines par poule par an</t>
  </si>
  <si>
    <t>BÂTIMENT</t>
  </si>
  <si>
    <t>INVESTISSEMENT TOTAL</t>
  </si>
  <si>
    <t>Nombre de poules dans le nouveau bâtiment</t>
  </si>
  <si>
    <t>Taux d'intérêt</t>
  </si>
  <si>
    <t>Scénario 1</t>
  </si>
  <si>
    <t>Scénario 2</t>
  </si>
  <si>
    <t>Par dz</t>
  </si>
  <si>
    <t>Âge à la réforme</t>
  </si>
  <si>
    <t>$/an</t>
  </si>
  <si>
    <t>Page suivante →</t>
  </si>
  <si>
    <t>Vente d'œufs</t>
  </si>
  <si>
    <t>Enrichies</t>
  </si>
  <si>
    <t>Conventionnelles</t>
  </si>
  <si>
    <t xml:space="preserve">Oeufs produits </t>
  </si>
  <si>
    <t>Production par poule</t>
  </si>
  <si>
    <t>Achat de quota</t>
  </si>
  <si>
    <t>Durée du prêt (ans)</t>
  </si>
  <si>
    <t>Coût annuel du financement</t>
  </si>
  <si>
    <t>Marge 1</t>
  </si>
  <si>
    <t>Marge 2</t>
  </si>
  <si>
    <t>Ventilation mécanique</t>
  </si>
  <si>
    <t>Génératrice</t>
  </si>
  <si>
    <t>Plomberie</t>
  </si>
  <si>
    <t>*</t>
  </si>
  <si>
    <t>Dynamitage et travaux d'excavation majeurs</t>
  </si>
  <si>
    <t>Cages Valli</t>
  </si>
  <si>
    <t>Jolco Équipements</t>
  </si>
  <si>
    <t>http://www.jolco.ca/</t>
  </si>
  <si>
    <t>1-800-361-1003</t>
  </si>
  <si>
    <t>Cages Hellman</t>
  </si>
  <si>
    <t>Echberg inc.</t>
  </si>
  <si>
    <t>http://www.echberg.ca/</t>
  </si>
  <si>
    <t xml:space="preserve">450-263-0001 </t>
  </si>
  <si>
    <t>Cages Farmer Automatic</t>
  </si>
  <si>
    <t>514-254-2576</t>
  </si>
  <si>
    <t>Farmer Automatic</t>
  </si>
  <si>
    <t>http://www.farmerautomatic-inc.com/</t>
  </si>
  <si>
    <t>Cages Big Dutchman</t>
  </si>
  <si>
    <t>Avipor</t>
  </si>
  <si>
    <t>http://www.avipor.com/</t>
  </si>
  <si>
    <t>1-800-265-6222</t>
  </si>
  <si>
    <t>Cages Salmet</t>
  </si>
  <si>
    <t>Salmet</t>
  </si>
  <si>
    <t>519-655-2335</t>
  </si>
  <si>
    <t>Cages Meller</t>
  </si>
  <si>
    <t>Distribution Jean Blanchard inc.</t>
  </si>
  <si>
    <t>819-820-9777</t>
  </si>
  <si>
    <t>http://www.distributionblanchard.com/</t>
  </si>
  <si>
    <t>http://www.salmet.de/en/welcome.html</t>
  </si>
  <si>
    <t>Contact : Stéphane Chouinard</t>
  </si>
  <si>
    <t>Contact : Mario Godbout</t>
  </si>
  <si>
    <t>Contact : Loïc Lasnier</t>
  </si>
  <si>
    <t>Contact : Normand Forget</t>
  </si>
  <si>
    <t xml:space="preserve">Programme de soutien aux stratégies </t>
  </si>
  <si>
    <t>Direction du développement et des initiatives économiques</t>
  </si>
  <si>
    <t>sectorielles de développement (PSSSD),</t>
  </si>
  <si>
    <t xml:space="preserve">La Fédération des producteurs d'oeufs de </t>
  </si>
  <si>
    <t>consommation du Québec</t>
  </si>
  <si>
    <t>Coûts d'ingénierie, plans, permis, assurances pour la construction</t>
  </si>
  <si>
    <t>Équipements d'alimentation</t>
  </si>
  <si>
    <t>Structure d'entreposage du fumier</t>
  </si>
  <si>
    <t>Construction de nouveaux chemins d'accès</t>
  </si>
  <si>
    <t>Démolition du bâtiment existant (et récupération de matériel)</t>
  </si>
  <si>
    <t>le bâtiment existant étant destiné à une autre vocation.</t>
  </si>
  <si>
    <t>Économies si participation du producteur</t>
  </si>
  <si>
    <t>Quota détenu</t>
  </si>
  <si>
    <t>Conditions de financement</t>
  </si>
  <si>
    <t>Coût mensuel du financement</t>
  </si>
  <si>
    <t>Remboursement d'emprunt</t>
  </si>
  <si>
    <t>$/mois</t>
  </si>
  <si>
    <t>Marge de production (marge 1)</t>
  </si>
  <si>
    <t>Impact sur le bénéfice net (avant amort.)</t>
  </si>
  <si>
    <t>Impact sur le bénéfice net (après amort.)</t>
  </si>
  <si>
    <t>CONV</t>
  </si>
  <si>
    <t>ENRICHIE</t>
  </si>
  <si>
    <t>Collaboration</t>
  </si>
  <si>
    <t>Pierre Rhéaume, tech., Consumaj inc.</t>
  </si>
  <si>
    <r>
      <t xml:space="preserve">Production d'œufs de consommation
Outil d'aide à la décision
</t>
    </r>
    <r>
      <rPr>
        <b/>
        <sz val="12"/>
        <color rgb="FF8E0000"/>
        <rFont val="Calibri"/>
        <family val="2"/>
        <scheme val="minor"/>
      </rPr>
      <t>Évaluation de la rentabilité d'un projet de logement 
des poules pondeuses dans des cages enrichies</t>
    </r>
  </si>
  <si>
    <t>Nécessite Excel 2007 ou plus récent.</t>
  </si>
  <si>
    <r>
      <t xml:space="preserve">Partie avant </t>
    </r>
    <r>
      <rPr>
        <sz val="11"/>
        <color theme="1"/>
        <rFont val="Calibri"/>
        <family val="2"/>
        <scheme val="minor"/>
      </rPr>
      <t>(empaquetage et autres)</t>
    </r>
  </si>
  <si>
    <t>Partie Poulailler</t>
  </si>
  <si>
    <t>Sous-total</t>
  </si>
  <si>
    <r>
      <t xml:space="preserve">à la gestion des travaux </t>
    </r>
    <r>
      <rPr>
        <sz val="11"/>
        <color theme="1"/>
        <rFont val="Calibri"/>
        <family val="2"/>
        <scheme val="minor"/>
      </rPr>
      <t>(généralement 5 %)</t>
    </r>
  </si>
  <si>
    <t>Économie</t>
  </si>
  <si>
    <t>Coût de construction net</t>
  </si>
  <si>
    <t>Autres coûts spécifiques au projet</t>
  </si>
  <si>
    <r>
      <t xml:space="preserve">Les coûts de construction présentés dans cet outil </t>
    </r>
    <r>
      <rPr>
        <b/>
        <sz val="12"/>
        <color rgb="FF8E0000"/>
        <rFont val="Calibri"/>
        <family val="2"/>
        <scheme val="minor"/>
      </rPr>
      <t>incluent</t>
    </r>
    <r>
      <rPr>
        <b/>
        <sz val="12"/>
        <color theme="1" tint="0.34998626667073579"/>
        <rFont val="Calibri"/>
        <family val="2"/>
        <scheme val="minor"/>
      </rPr>
      <t xml:space="preserve"> :</t>
    </r>
  </si>
  <si>
    <r>
      <t xml:space="preserve">Sont </t>
    </r>
    <r>
      <rPr>
        <b/>
        <sz val="12"/>
        <color rgb="FF8E0000"/>
        <rFont val="Calibri"/>
        <family val="2"/>
        <scheme val="minor"/>
      </rPr>
      <t>exclus :</t>
    </r>
  </si>
  <si>
    <t>Total des coûts spécifiques</t>
  </si>
  <si>
    <r>
      <t>Coût de construction net</t>
    </r>
    <r>
      <rPr>
        <sz val="10"/>
        <color rgb="FF8E0000"/>
        <rFont val="Calibri"/>
        <family val="2"/>
        <scheme val="minor"/>
      </rPr>
      <t xml:space="preserve">
incluant les coûts spécifiques</t>
    </r>
  </si>
  <si>
    <t>douzaines d'oeufs/an</t>
  </si>
  <si>
    <t>$/unité de quota</t>
  </si>
  <si>
    <t>Valeur estimée du quota</t>
  </si>
  <si>
    <t>Montant total d'achat de quota</t>
  </si>
  <si>
    <t>Montant total de vente de quota</t>
  </si>
  <si>
    <t>unités de quota</t>
  </si>
  <si>
    <t>Vente de quota</t>
  </si>
  <si>
    <t>Coûts des travaux</t>
  </si>
  <si>
    <t>Montant d'auto-financement</t>
  </si>
  <si>
    <t>Sous-comité Production de la FPOCQ – projet cages enrichies</t>
  </si>
  <si>
    <t xml:space="preserve">Les calculs qui suivent se rapportent à une nouvelle construction, </t>
  </si>
  <si>
    <t>Chauffage radian dans la partie avant du bâtiment</t>
  </si>
  <si>
    <t>Chauffage d'appoint dans le poulailler (gaz naturel ou propane)</t>
  </si>
  <si>
    <t>Taxes sur les produits et services</t>
  </si>
  <si>
    <t>Écart</t>
  </si>
  <si>
    <t>$/douzaine d'œufs</t>
  </si>
  <si>
    <t>Achat de poulettes</t>
  </si>
  <si>
    <t>Aliments achetés</t>
  </si>
  <si>
    <t>$/dz</t>
  </si>
  <si>
    <t>dz œufs</t>
  </si>
  <si>
    <t>dz peufs</t>
  </si>
  <si>
    <t>Nommez votre scénario ici</t>
  </si>
  <si>
    <t>Ent./rép. équip.</t>
  </si>
  <si>
    <t>Ent./rép. bât.</t>
  </si>
  <si>
    <t>Travaux à forfait</t>
  </si>
  <si>
    <t>Carburants</t>
  </si>
  <si>
    <t>Taxes, assur.</t>
  </si>
  <si>
    <t>Électr., chauffage</t>
  </si>
  <si>
    <t>Votre situation initiale</t>
  </si>
  <si>
    <t>Liste des principaux distributeurs au Québec</t>
  </si>
  <si>
    <t>Contact : Barry Ruby (anglophone)</t>
  </si>
  <si>
    <t>Exemples (croquis et photos)</t>
  </si>
  <si>
    <t>Présent en Ontario. Débute au Québec.</t>
  </si>
  <si>
    <t>Variation des autres coûts</t>
  </si>
  <si>
    <t>Hon. prof.</t>
  </si>
  <si>
    <t>Projet cages</t>
  </si>
  <si>
    <t>Intérêts :         CT</t>
  </si>
  <si>
    <t>–</t>
  </si>
  <si>
    <r>
      <t xml:space="preserve">Construction avec 
cages </t>
    </r>
    <r>
      <rPr>
        <b/>
        <u/>
        <sz val="12"/>
        <color theme="0"/>
        <rFont val="Calibri"/>
        <family val="2"/>
        <scheme val="minor"/>
      </rPr>
      <t>conventionnelles</t>
    </r>
  </si>
  <si>
    <r>
      <t xml:space="preserve">Construction avec 
cages </t>
    </r>
    <r>
      <rPr>
        <b/>
        <u/>
        <sz val="12"/>
        <color theme="0"/>
        <rFont val="Calibri"/>
        <family val="2"/>
        <scheme val="minor"/>
      </rPr>
      <t>enrichies</t>
    </r>
  </si>
  <si>
    <t>Frais d'intérêts liés au projet Cages</t>
  </si>
  <si>
    <t>$/douz. d'oeufs</t>
  </si>
  <si>
    <t>Amortissement lié au projet Cages</t>
  </si>
  <si>
    <t>Remboursement de capital lié au projet Cages</t>
  </si>
  <si>
    <t>Impact sur la trésorerie (an1)</t>
  </si>
  <si>
    <t>Empaquetage peut descendre à 6,50 $, pas vraiment plus que ça.</t>
  </si>
  <si>
    <t>CONVENTIONNELLE</t>
  </si>
  <si>
    <t>Total</t>
  </si>
  <si>
    <t>Partie
avant</t>
  </si>
  <si>
    <t>Partie
poulailler</t>
  </si>
  <si>
    <t>Isolation selon les normes en vigueur</t>
  </si>
  <si>
    <t>Partie avant du poulailler</t>
  </si>
  <si>
    <t>Poulailler (bâtiment)</t>
  </si>
  <si>
    <t>Production annuelle d'œufs</t>
  </si>
  <si>
    <t>PRODUCTION</t>
  </si>
  <si>
    <t>QUOTA</t>
  </si>
  <si>
    <t>Consultez l'onglet InclusionsExclusions</t>
  </si>
  <si>
    <t>Salaires employés</t>
  </si>
  <si>
    <t>Taux de fêlés</t>
  </si>
  <si>
    <t>Sommaire à l'année 1</t>
  </si>
  <si>
    <t>Cages enrichies
comparativement à 
cages conventionnelles</t>
  </si>
  <si>
    <t>Cages enrichies
comparativement à 
Scénario 1</t>
  </si>
  <si>
    <t>Cages enrichies
comparativement à
Scénario 2</t>
  </si>
  <si>
    <t>Alimentation</t>
  </si>
  <si>
    <t>t/an</t>
  </si>
  <si>
    <t>Consommation/poule</t>
  </si>
  <si>
    <t xml:space="preserve">                          MLT</t>
  </si>
  <si>
    <t>sem.</t>
  </si>
  <si>
    <r>
      <t xml:space="preserve">Page suivante </t>
    </r>
    <r>
      <rPr>
        <b/>
        <sz val="12"/>
        <color theme="0"/>
        <rFont val="Wingdings"/>
        <charset val="2"/>
      </rPr>
      <t>à</t>
    </r>
  </si>
  <si>
    <r>
      <rPr>
        <b/>
        <sz val="12"/>
        <color theme="0"/>
        <rFont val="Wingdings"/>
        <charset val="2"/>
      </rPr>
      <t>ß</t>
    </r>
    <r>
      <rPr>
        <b/>
        <sz val="12"/>
        <color theme="0"/>
        <rFont val="Calibri"/>
        <family val="2"/>
        <scheme val="minor"/>
      </rPr>
      <t xml:space="preserve"> Page précédente</t>
    </r>
  </si>
  <si>
    <r>
      <t xml:space="preserve">Page 
suivante </t>
    </r>
    <r>
      <rPr>
        <b/>
        <sz val="12"/>
        <color theme="0"/>
        <rFont val="Wingdings"/>
        <charset val="2"/>
      </rPr>
      <t>à</t>
    </r>
  </si>
  <si>
    <r>
      <rPr>
        <b/>
        <sz val="12"/>
        <color theme="0"/>
        <rFont val="Wingdings"/>
        <charset val="2"/>
      </rPr>
      <t>ß</t>
    </r>
    <r>
      <rPr>
        <b/>
        <sz val="12"/>
        <color theme="0"/>
        <rFont val="Calibri"/>
        <family val="2"/>
        <scheme val="minor"/>
      </rPr>
      <t xml:space="preserve"> Page 
précédente</t>
    </r>
  </si>
  <si>
    <r>
      <t xml:space="preserve">Page Construction </t>
    </r>
    <r>
      <rPr>
        <b/>
        <sz val="12"/>
        <color theme="0"/>
        <rFont val="Wingdings"/>
        <charset val="2"/>
      </rPr>
      <t>à</t>
    </r>
  </si>
  <si>
    <t>Partie administrateur (masquer pour l'utilisateur)</t>
  </si>
  <si>
    <r>
      <t xml:space="preserve">Lors de la saisie des données, </t>
    </r>
    <r>
      <rPr>
        <b/>
        <sz val="12"/>
        <color theme="0" tint="-0.499984740745262"/>
        <rFont val="Calibri"/>
        <family val="2"/>
        <scheme val="minor"/>
      </rPr>
      <t>respecter le système métrique</t>
    </r>
    <r>
      <rPr>
        <b/>
        <sz val="12"/>
        <color rgb="FF8E0000"/>
        <rFont val="Calibri"/>
        <family val="2"/>
        <scheme val="minor"/>
      </rPr>
      <t xml:space="preserve"> (pour indiquer la décimale, utiliser la virgule ou encore le clavier numérique).</t>
    </r>
  </si>
  <si>
    <t>Groupe AGÉCO, la FPOCQ et Consumaj se dégagent de toute responsabilité des suites de l'utilisation de cet outil.</t>
  </si>
  <si>
    <r>
      <t xml:space="preserve">Les </t>
    </r>
    <r>
      <rPr>
        <b/>
        <sz val="12"/>
        <color theme="0" tint="-0.499984740745262"/>
        <rFont val="Calibri"/>
        <family val="2"/>
        <scheme val="minor"/>
      </rPr>
      <t>CASES GRISES</t>
    </r>
    <r>
      <rPr>
        <b/>
        <sz val="12"/>
        <color rgb="FF8E0000"/>
        <rFont val="Calibri"/>
        <family val="2"/>
        <scheme val="minor"/>
      </rPr>
      <t xml:space="preserve"> sont des champs à saisir selon les données de la ferme</t>
    </r>
    <r>
      <rPr>
        <sz val="12"/>
        <color rgb="FF8E0000"/>
        <rFont val="Calibri"/>
        <family val="2"/>
        <scheme val="minor"/>
      </rPr>
      <t xml:space="preserve"> (données réelles ou prévisions).</t>
    </r>
  </si>
  <si>
    <r>
      <t xml:space="preserve">Les données sur la production </t>
    </r>
    <r>
      <rPr>
        <sz val="14"/>
        <color theme="8" tint="-0.249977111117893"/>
        <rFont val="Calibri"/>
        <family val="2"/>
        <scheme val="minor"/>
      </rPr>
      <t xml:space="preserve">(onglet constructionEtProd) </t>
    </r>
    <r>
      <rPr>
        <b/>
        <sz val="14"/>
        <color theme="8" tint="-0.249977111117893"/>
        <rFont val="Calibri"/>
        <family val="2"/>
        <scheme val="minor"/>
      </rPr>
      <t>doivent minimalement avoir été saisies pour les calculs ci-après.</t>
    </r>
  </si>
  <si>
    <r>
      <t xml:space="preserve">Coûts construction estimés </t>
    </r>
    <r>
      <rPr>
        <sz val="10"/>
        <rFont val="Calibri"/>
        <family val="2"/>
        <scheme val="minor"/>
      </rPr>
      <t>(</t>
    </r>
    <r>
      <rPr>
        <b/>
        <sz val="10"/>
        <color rgb="FF960000"/>
        <rFont val="Calibri"/>
        <family val="2"/>
        <scheme val="minor"/>
      </rPr>
      <t>$/poule</t>
    </r>
    <r>
      <rPr>
        <sz val="10"/>
        <rFont val="Calibri"/>
        <family val="2"/>
        <scheme val="minor"/>
      </rPr>
      <t>)</t>
    </r>
    <r>
      <rPr>
        <b/>
        <sz val="12"/>
        <rFont val="Calibri"/>
        <family val="2"/>
        <scheme val="minor"/>
      </rPr>
      <t xml:space="preserve"> pour l'année :</t>
    </r>
  </si>
  <si>
    <r>
      <t xml:space="preserve">Coûts </t>
    </r>
    <r>
      <rPr>
        <b/>
        <sz val="12"/>
        <color rgb="FF960000"/>
        <rFont val="Calibri"/>
        <family val="2"/>
        <scheme val="minor"/>
      </rPr>
      <t>CAGES</t>
    </r>
    <r>
      <rPr>
        <b/>
        <sz val="12"/>
        <rFont val="Calibri"/>
        <family val="2"/>
        <scheme val="minor"/>
      </rPr>
      <t xml:space="preserve"> estimés </t>
    </r>
    <r>
      <rPr>
        <sz val="10"/>
        <rFont val="Calibri"/>
        <family val="2"/>
        <scheme val="minor"/>
      </rPr>
      <t>(</t>
    </r>
    <r>
      <rPr>
        <sz val="10"/>
        <color rgb="FF960000"/>
        <rFont val="Calibri"/>
        <family val="2"/>
        <scheme val="minor"/>
      </rPr>
      <t>$/poule</t>
    </r>
    <r>
      <rPr>
        <sz val="10"/>
        <rFont val="Calibri"/>
        <family val="2"/>
        <scheme val="minor"/>
      </rPr>
      <t>)</t>
    </r>
    <r>
      <rPr>
        <b/>
        <sz val="12"/>
        <rFont val="Calibri"/>
        <family val="2"/>
        <scheme val="minor"/>
      </rPr>
      <t xml:space="preserve"> pour l'année :</t>
    </r>
  </si>
  <si>
    <t>$/poule additionnelle</t>
  </si>
  <si>
    <t>$/poule additionnelle :</t>
  </si>
  <si>
    <t>Nombre de poules</t>
  </si>
  <si>
    <r>
      <t xml:space="preserve">Électricité </t>
    </r>
    <r>
      <rPr>
        <sz val="11"/>
        <color theme="1"/>
        <rFont val="Calibri"/>
        <family val="2"/>
        <scheme val="minor"/>
      </rPr>
      <t>(et nouvelle entrée électrique)</t>
    </r>
  </si>
  <si>
    <r>
      <t xml:space="preserve">Système de séchage du fumier </t>
    </r>
    <r>
      <rPr>
        <sz val="11"/>
        <color theme="1"/>
        <rFont val="Calibri"/>
        <family val="2"/>
        <scheme val="minor"/>
      </rPr>
      <t>(air soufflé)</t>
    </r>
  </si>
  <si>
    <r>
      <t xml:space="preserve">Cages améliorées </t>
    </r>
    <r>
      <rPr>
        <sz val="11"/>
        <color theme="1"/>
        <rFont val="Calibri"/>
        <family val="2"/>
        <scheme val="minor"/>
      </rPr>
      <t>(incluant l'installation)</t>
    </r>
  </si>
  <si>
    <t>10 % de contingences/imprévus</t>
  </si>
  <si>
    <r>
      <t xml:space="preserve">Nivelage du terrain et remblayage </t>
    </r>
    <r>
      <rPr>
        <sz val="11"/>
        <color theme="1"/>
        <rFont val="Calibri"/>
        <family val="2"/>
        <scheme val="minor"/>
      </rPr>
      <t>(terrain plat, pas en pente)</t>
    </r>
  </si>
  <si>
    <t>Cages</t>
  </si>
  <si>
    <r>
      <t xml:space="preserve">Le </t>
    </r>
    <r>
      <rPr>
        <b/>
        <sz val="12"/>
        <color theme="1" tint="0.34998626667073579"/>
        <rFont val="Calibri"/>
        <family val="2"/>
        <scheme val="minor"/>
      </rPr>
      <t>coût des cages</t>
    </r>
    <r>
      <rPr>
        <sz val="12"/>
        <color theme="1" tint="0.34998626667073579"/>
        <rFont val="Calibri"/>
        <family val="2"/>
        <scheme val="minor"/>
      </rPr>
      <t xml:space="preserve"> inclut le séchoir à fumier et l'installation.</t>
    </r>
  </si>
  <si>
    <r>
      <t>La</t>
    </r>
    <r>
      <rPr>
        <b/>
        <sz val="12"/>
        <color theme="1" tint="0.34998626667073579"/>
        <rFont val="Calibri"/>
        <family val="2"/>
        <scheme val="minor"/>
      </rPr>
      <t xml:space="preserve"> partie avant </t>
    </r>
    <r>
      <rPr>
        <sz val="12"/>
        <color theme="1" tint="0.34998626667073579"/>
        <rFont val="Calibri"/>
        <family val="2"/>
        <scheme val="minor"/>
      </rPr>
      <t>comprend :
  – Réfrigérateur
  – Salle empaquetage et son contenu : 
     empaqueteuse, autres
  – Salle mécanique et son contenu : 
     réservoir d'eau, médicamenteur, etc.
  – Entrée pour bio-sécurité
  – Système de séchage du fumier
  – Salle électrique
  – Salle de bain
  – Bureau</t>
    </r>
  </si>
  <si>
    <r>
      <t xml:space="preserve">La </t>
    </r>
    <r>
      <rPr>
        <b/>
        <sz val="12"/>
        <color theme="1" tint="0.34998626667073579"/>
        <rFont val="Calibri"/>
        <family val="2"/>
        <scheme val="minor"/>
      </rPr>
      <t>participation du producteur</t>
    </r>
    <r>
      <rPr>
        <sz val="12"/>
        <color theme="1" tint="0.34998626667073579"/>
        <rFont val="Calibri"/>
        <family val="2"/>
        <scheme val="minor"/>
      </rPr>
      <t xml:space="preserve"> à la </t>
    </r>
    <r>
      <rPr>
        <b/>
        <sz val="12"/>
        <color theme="1" tint="0.34998626667073579"/>
        <rFont val="Calibri"/>
        <family val="2"/>
        <scheme val="minor"/>
      </rPr>
      <t>gestion des travaux</t>
    </r>
    <r>
      <rPr>
        <sz val="12"/>
        <color theme="1" tint="0.34998626667073579"/>
        <rFont val="Calibri"/>
        <family val="2"/>
        <scheme val="minor"/>
      </rPr>
      <t xml:space="preserve"> peut entraîner une écononie allant jusqu'à 10 %; mais on constate généralement autour de 5 %.</t>
    </r>
  </si>
  <si>
    <r>
      <t xml:space="preserve">Partie Poulailler </t>
    </r>
    <r>
      <rPr>
        <sz val="11"/>
        <color theme="1"/>
        <rFont val="Calibri"/>
        <family val="2"/>
        <scheme val="minor"/>
      </rPr>
      <t>(sans cages)</t>
    </r>
  </si>
  <si>
    <r>
      <t>La</t>
    </r>
    <r>
      <rPr>
        <b/>
        <sz val="12"/>
        <color theme="1" tint="0.34998626667073579"/>
        <rFont val="Calibri"/>
        <family val="2"/>
        <scheme val="minor"/>
      </rPr>
      <t xml:space="preserve"> partie avant </t>
    </r>
    <r>
      <rPr>
        <sz val="12"/>
        <color theme="1" tint="0.34998626667073579"/>
        <rFont val="Calibri"/>
        <family val="2"/>
        <scheme val="minor"/>
      </rPr>
      <t>comprend :
  – Réfrigérateur
  – Salle empaquetage et son contenu (empaqueteuse, autres)
  – Salle mécanique et son contenu (réservoir d'eau, médicamenteur, etc.)
  – Entrée pour bio-sécurité
  – Système de séchage du fumier
  – Salle électrique
  – Salle de bain
  – Bureau</t>
    </r>
  </si>
  <si>
    <r>
      <t xml:space="preserve">Production d'œufs de consommation
Outil d'aide à la décision
</t>
    </r>
    <r>
      <rPr>
        <b/>
        <sz val="12"/>
        <color rgb="FF8E0000"/>
        <rFont val="Calibri"/>
        <family val="2"/>
        <scheme val="minor"/>
      </rPr>
      <t>Évaluation de la rentabilité d'un projet de logement 
des poules pondeuses dans des cages aménagées</t>
    </r>
  </si>
  <si>
    <t>– Aider les producteurs à prévoir l'impact sur leurs coûts en renouvelant leurs installations d’élevage selon les normes européennes (installation de cages aménagées au lieu de cages conventionnelles).
– Permettre aux producteurs de comparer différents scénarios en fonction des critères et des paramètres appropriés et pertinents pour leur entreprise.</t>
  </si>
  <si>
    <r>
      <t xml:space="preserve">Les prévisions budgétaires sont basées sur des coûts pour l'année </t>
    </r>
    <r>
      <rPr>
        <sz val="12"/>
        <color rgb="FF8E0000"/>
        <rFont val="Calibri"/>
        <family val="2"/>
        <scheme val="minor"/>
      </rPr>
      <t>2013,</t>
    </r>
    <r>
      <rPr>
        <sz val="12"/>
        <color theme="1"/>
        <rFont val="Calibri"/>
        <family val="2"/>
        <scheme val="minor"/>
      </rPr>
      <t xml:space="preserve"> et tiennent compte des normes européennes de 750 cm</t>
    </r>
    <r>
      <rPr>
        <vertAlign val="superscript"/>
        <sz val="12"/>
        <color theme="1"/>
        <rFont val="Calibri"/>
        <family val="2"/>
        <scheme val="minor"/>
      </rPr>
      <t>2</t>
    </r>
    <r>
      <rPr>
        <sz val="12"/>
        <color theme="1"/>
        <rFont val="Calibri"/>
        <family val="2"/>
        <scheme val="minor"/>
      </rPr>
      <t xml:space="preserve"> par poule (116,25 po</t>
    </r>
    <r>
      <rPr>
        <vertAlign val="superscript"/>
        <sz val="12"/>
        <color theme="1"/>
        <rFont val="Calibri"/>
        <family val="2"/>
        <scheme val="minor"/>
      </rPr>
      <t>2</t>
    </r>
    <r>
      <rPr>
        <sz val="12"/>
        <color theme="1"/>
        <rFont val="Calibri"/>
        <family val="2"/>
        <scheme val="minor"/>
      </rPr>
      <t>/poule) pour la cage aménagée Les coûts peuvent varier en plus ou en moins selon les décisions des producteurs (matériaux choisis, équipements retenus, configuration du poulailler, choix des intervenants, négociations, implication du producteur, etc.). 
Les volets agronomique, d’ingénierie et financier ne sont pas évalués en profondeur.  Chaque projet comporte ses caractéristiques spécifiques et le producteur doit faire appel à des spécialistes pour évaluer précisément les coûts de construction et les coûts financiers selon les caractéristiques de son projet, propres à son entreprise.</t>
    </r>
  </si>
  <si>
    <t>Informations nécessaires pour utiliser l'onglet " ImpactsMarge "</t>
  </si>
  <si>
    <t>qwerty</t>
  </si>
  <si>
    <t>Dernière mise à jour : 25 oct. 2013</t>
  </si>
</sst>
</file>

<file path=xl/styles.xml><?xml version="1.0" encoding="utf-8"?>
<styleSheet xmlns="http://schemas.openxmlformats.org/spreadsheetml/2006/main">
  <numFmts count="10">
    <numFmt numFmtId="44" formatCode="_ * #,##0.00_)\ &quot;$&quot;_ ;_ * \(#,##0.00\)\ &quot;$&quot;_ ;_ * &quot;-&quot;??_)\ &quot;$&quot;_ ;_ @_ "/>
    <numFmt numFmtId="164" formatCode="0.0"/>
    <numFmt numFmtId="165" formatCode="0.000000%"/>
    <numFmt numFmtId="166" formatCode="#,##0.0"/>
    <numFmt numFmtId="167" formatCode="#,##0\ &quot;$&quot;"/>
    <numFmt numFmtId="168" formatCode="_ * #,##0_)\ &quot;$&quot;_ ;_ * \(#,##0\)\ &quot;$&quot;_ ;_ * &quot;-&quot;??_)\ &quot;$&quot;_ ;_ @_ "/>
    <numFmt numFmtId="169" formatCode="#,##0.00\ &quot;$&quot;"/>
    <numFmt numFmtId="170" formatCode="0.00000"/>
    <numFmt numFmtId="171" formatCode="_ * #,##0.0000_)\ &quot;$&quot;_ ;_ * \(#,##0.0000\)\ &quot;$&quot;_ ;_ * &quot;-&quot;??_)\ &quot;$&quot;_ ;_ @_ "/>
    <numFmt numFmtId="172" formatCode="0.0000"/>
  </numFmts>
  <fonts count="89">
    <font>
      <sz val="11"/>
      <color theme="1"/>
      <name val="Calibri"/>
      <family val="2"/>
      <scheme val="minor"/>
    </font>
    <font>
      <sz val="11"/>
      <color theme="1"/>
      <name val="Calibri"/>
      <family val="2"/>
      <scheme val="minor"/>
    </font>
    <font>
      <sz val="10"/>
      <color theme="1"/>
      <name val="Arial"/>
      <family val="2"/>
    </font>
    <font>
      <u/>
      <sz val="10"/>
      <color theme="10"/>
      <name val="Arial"/>
      <family val="2"/>
    </font>
    <font>
      <u/>
      <sz val="11"/>
      <color indexed="12"/>
      <name val="Calibri"/>
      <family val="2"/>
    </font>
    <font>
      <sz val="11"/>
      <color indexed="8"/>
      <name val="Calibri"/>
      <family val="2"/>
    </font>
    <font>
      <b/>
      <sz val="12"/>
      <color theme="1"/>
      <name val="Calibri"/>
      <family val="2"/>
      <scheme val="minor"/>
    </font>
    <font>
      <sz val="8"/>
      <color theme="1"/>
      <name val="Calibri"/>
      <family val="2"/>
      <scheme val="minor"/>
    </font>
    <font>
      <sz val="10"/>
      <name val="Arial"/>
      <family val="2"/>
    </font>
    <font>
      <sz val="10"/>
      <color indexed="54"/>
      <name val="Arial"/>
      <family val="2"/>
    </font>
    <font>
      <sz val="9"/>
      <color indexed="54"/>
      <name val="Arial"/>
      <family val="2"/>
    </font>
    <font>
      <b/>
      <sz val="9"/>
      <color indexed="48"/>
      <name val="Arial"/>
      <family val="2"/>
    </font>
    <font>
      <u/>
      <sz val="10"/>
      <color indexed="12"/>
      <name val="Arial"/>
      <family val="2"/>
    </font>
    <font>
      <i/>
      <sz val="9"/>
      <color indexed="55"/>
      <name val="Arial"/>
      <family val="2"/>
    </font>
    <font>
      <b/>
      <sz val="10"/>
      <color indexed="9"/>
      <name val="Arial"/>
      <family val="2"/>
    </font>
    <font>
      <b/>
      <sz val="10"/>
      <name val="Arial"/>
      <family val="2"/>
    </font>
    <font>
      <sz val="10"/>
      <color indexed="9"/>
      <name val="Arial"/>
      <family val="2"/>
    </font>
    <font>
      <i/>
      <sz val="10"/>
      <color indexed="9"/>
      <name val="Arial"/>
      <family val="2"/>
    </font>
    <font>
      <b/>
      <sz val="10"/>
      <color indexed="54"/>
      <name val="Arial"/>
      <family val="2"/>
    </font>
    <font>
      <b/>
      <sz val="12"/>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rgb="FF8E0000"/>
      <name val="Calibri"/>
      <family val="2"/>
      <scheme val="minor"/>
    </font>
    <font>
      <b/>
      <sz val="12"/>
      <color theme="0"/>
      <name val="Calibri"/>
      <family val="2"/>
      <scheme val="minor"/>
    </font>
    <font>
      <b/>
      <sz val="12"/>
      <color theme="1" tint="0.34998626667073579"/>
      <name val="Calibri"/>
      <family val="2"/>
      <scheme val="minor"/>
    </font>
    <font>
      <i/>
      <sz val="12"/>
      <color theme="1"/>
      <name val="Calibri"/>
      <family val="2"/>
      <scheme val="minor"/>
    </font>
    <font>
      <sz val="12"/>
      <name val="Calibri"/>
      <family val="2"/>
      <scheme val="minor"/>
    </font>
    <font>
      <b/>
      <sz val="12"/>
      <color rgb="FF8EB149"/>
      <name val="Calibri"/>
      <family val="2"/>
      <scheme val="minor"/>
    </font>
    <font>
      <i/>
      <sz val="12"/>
      <name val="Calibri"/>
      <family val="2"/>
      <scheme val="minor"/>
    </font>
    <font>
      <i/>
      <sz val="12"/>
      <color rgb="FF8E0000"/>
      <name val="Calibri"/>
      <family val="2"/>
      <scheme val="minor"/>
    </font>
    <font>
      <sz val="12"/>
      <color rgb="FF8E0000"/>
      <name val="Calibri"/>
      <family val="2"/>
      <scheme val="minor"/>
    </font>
    <font>
      <b/>
      <i/>
      <sz val="12"/>
      <name val="Calibri"/>
      <family val="2"/>
      <scheme val="minor"/>
    </font>
    <font>
      <b/>
      <sz val="12"/>
      <color theme="8" tint="-0.249977111117893"/>
      <name val="Calibri"/>
      <family val="2"/>
      <scheme val="minor"/>
    </font>
    <font>
      <sz val="12"/>
      <color theme="8" tint="-0.249977111117893"/>
      <name val="Calibri"/>
      <family val="2"/>
      <scheme val="minor"/>
    </font>
    <font>
      <i/>
      <sz val="12"/>
      <color theme="1" tint="0.34998626667073579"/>
      <name val="Calibri"/>
      <family val="2"/>
      <scheme val="minor"/>
    </font>
    <font>
      <sz val="12"/>
      <color theme="1" tint="0.34998626667073579"/>
      <name val="Calibri"/>
      <family val="2"/>
      <scheme val="minor"/>
    </font>
    <font>
      <i/>
      <sz val="12"/>
      <color theme="8" tint="-0.249977111117893"/>
      <name val="Calibri"/>
      <family val="2"/>
      <scheme val="minor"/>
    </font>
    <font>
      <b/>
      <i/>
      <sz val="12"/>
      <color theme="1"/>
      <name val="Calibri"/>
      <family val="2"/>
      <scheme val="minor"/>
    </font>
    <font>
      <i/>
      <sz val="12"/>
      <color rgb="FF8EB149"/>
      <name val="Calibri"/>
      <family val="2"/>
      <scheme val="minor"/>
    </font>
    <font>
      <sz val="12"/>
      <color rgb="FF8EB149"/>
      <name val="Calibri"/>
      <family val="2"/>
      <scheme val="minor"/>
    </font>
    <font>
      <b/>
      <sz val="9"/>
      <color theme="1"/>
      <name val="Calibri"/>
      <family val="2"/>
      <scheme val="minor"/>
    </font>
    <font>
      <sz val="12"/>
      <color rgb="FFFF0000"/>
      <name val="Calibri"/>
      <family val="2"/>
      <scheme val="minor"/>
    </font>
    <font>
      <b/>
      <sz val="9"/>
      <name val="Calibri"/>
      <family val="2"/>
      <scheme val="minor"/>
    </font>
    <font>
      <b/>
      <sz val="10"/>
      <name val="Calibri"/>
      <family val="2"/>
      <scheme val="minor"/>
    </font>
    <font>
      <b/>
      <sz val="10"/>
      <color theme="1" tint="0.34998626667073579"/>
      <name val="Calibri"/>
      <family val="2"/>
      <scheme val="minor"/>
    </font>
    <font>
      <sz val="10"/>
      <color theme="1" tint="0.34998626667073579"/>
      <name val="Calibri"/>
      <family val="2"/>
      <scheme val="minor"/>
    </font>
    <font>
      <b/>
      <sz val="10"/>
      <color theme="8" tint="-0.249977111117893"/>
      <name val="Calibri"/>
      <family val="2"/>
      <scheme val="minor"/>
    </font>
    <font>
      <sz val="10"/>
      <color theme="8" tint="-0.249977111117893"/>
      <name val="Calibri"/>
      <family val="2"/>
      <scheme val="minor"/>
    </font>
    <font>
      <sz val="10"/>
      <color rgb="FF8E0000"/>
      <name val="Calibri"/>
      <family val="2"/>
      <scheme val="minor"/>
    </font>
    <font>
      <sz val="10"/>
      <color rgb="FF8EB149"/>
      <name val="Calibri"/>
      <family val="2"/>
      <scheme val="minor"/>
    </font>
    <font>
      <b/>
      <sz val="10"/>
      <color rgb="FF8E0000"/>
      <name val="Calibri"/>
      <family val="2"/>
      <scheme val="minor"/>
    </font>
    <font>
      <b/>
      <sz val="10"/>
      <color rgb="FF8EB149"/>
      <name val="Calibri"/>
      <family val="2"/>
      <scheme val="minor"/>
    </font>
    <font>
      <sz val="9"/>
      <color rgb="FF8EB149"/>
      <name val="Calibri"/>
      <family val="2"/>
      <scheme val="minor"/>
    </font>
    <font>
      <sz val="12"/>
      <color theme="9" tint="-0.499984740745262"/>
      <name val="Calibri"/>
      <family val="2"/>
      <scheme val="minor"/>
    </font>
    <font>
      <sz val="14"/>
      <color theme="9" tint="-0.499984740745262"/>
      <name val="Calibri"/>
      <family val="2"/>
      <scheme val="minor"/>
    </font>
    <font>
      <sz val="10"/>
      <color theme="9" tint="-0.499984740745262"/>
      <name val="Calibri"/>
      <family val="2"/>
      <scheme val="minor"/>
    </font>
    <font>
      <sz val="10"/>
      <name val="Calibri"/>
      <family val="2"/>
      <scheme val="minor"/>
    </font>
    <font>
      <i/>
      <sz val="11"/>
      <color theme="1"/>
      <name val="Calibri"/>
      <family val="2"/>
      <scheme val="minor"/>
    </font>
    <font>
      <sz val="9"/>
      <color theme="1"/>
      <name val="Calibri"/>
      <family val="2"/>
      <scheme val="minor"/>
    </font>
    <font>
      <sz val="11"/>
      <color theme="10"/>
      <name val="Calibri"/>
      <family val="2"/>
      <scheme val="minor"/>
    </font>
    <font>
      <vertAlign val="superscript"/>
      <sz val="12"/>
      <color theme="1"/>
      <name val="Calibri"/>
      <family val="2"/>
      <scheme val="minor"/>
    </font>
    <font>
      <b/>
      <sz val="9"/>
      <color rgb="FF8EB149"/>
      <name val="Calibri"/>
      <family val="2"/>
      <scheme val="minor"/>
    </font>
    <font>
      <b/>
      <sz val="11"/>
      <color rgb="FF8EB149"/>
      <name val="Calibri"/>
      <family val="2"/>
      <scheme val="minor"/>
    </font>
    <font>
      <u/>
      <sz val="12"/>
      <color theme="1"/>
      <name val="Calibri"/>
      <family val="2"/>
      <scheme val="minor"/>
    </font>
    <font>
      <b/>
      <u/>
      <sz val="11"/>
      <color rgb="FF8EB149"/>
      <name val="Calibri"/>
      <family val="2"/>
      <scheme val="minor"/>
    </font>
    <font>
      <u/>
      <sz val="12"/>
      <name val="Calibri"/>
      <family val="2"/>
      <scheme val="minor"/>
    </font>
    <font>
      <sz val="14"/>
      <color theme="1"/>
      <name val="Calibri"/>
      <family val="2"/>
      <scheme val="minor"/>
    </font>
    <font>
      <b/>
      <sz val="14"/>
      <color rgb="FF8E0000"/>
      <name val="Calibri"/>
      <family val="2"/>
      <scheme val="minor"/>
    </font>
    <font>
      <b/>
      <sz val="14"/>
      <color rgb="FF8EB149"/>
      <name val="Calibri"/>
      <family val="2"/>
      <scheme val="minor"/>
    </font>
    <font>
      <b/>
      <i/>
      <sz val="12"/>
      <color theme="1" tint="0.34998626667073579"/>
      <name val="Calibri"/>
      <family val="2"/>
      <scheme val="minor"/>
    </font>
    <font>
      <sz val="11"/>
      <name val="Calibri"/>
      <family val="2"/>
      <scheme val="minor"/>
    </font>
    <font>
      <b/>
      <sz val="14"/>
      <name val="Calibri"/>
      <family val="2"/>
      <scheme val="minor"/>
    </font>
    <font>
      <b/>
      <u/>
      <sz val="11"/>
      <name val="Calibri"/>
      <family val="2"/>
      <scheme val="minor"/>
    </font>
    <font>
      <b/>
      <sz val="10"/>
      <color rgb="FFFF0000"/>
      <name val="Arial"/>
      <family val="2"/>
    </font>
    <font>
      <b/>
      <u/>
      <sz val="12"/>
      <color theme="0"/>
      <name val="Calibri"/>
      <family val="2"/>
      <scheme val="minor"/>
    </font>
    <font>
      <b/>
      <sz val="14"/>
      <color theme="1" tint="0.499984740745262"/>
      <name val="Calibri"/>
      <family val="2"/>
      <scheme val="minor"/>
    </font>
    <font>
      <b/>
      <i/>
      <sz val="12"/>
      <color rgb="FF8E0000"/>
      <name val="Calibri"/>
      <family val="2"/>
      <scheme val="minor"/>
    </font>
    <font>
      <sz val="12"/>
      <color theme="1" tint="0.249977111117893"/>
      <name val="Calibri"/>
      <family val="2"/>
      <scheme val="minor"/>
    </font>
    <font>
      <sz val="11"/>
      <color indexed="81"/>
      <name val="Tahoma"/>
      <family val="2"/>
    </font>
    <font>
      <b/>
      <sz val="12"/>
      <color theme="0"/>
      <name val="Wingdings"/>
      <charset val="2"/>
    </font>
    <font>
      <b/>
      <sz val="14"/>
      <color theme="1"/>
      <name val="Calibri"/>
      <family val="2"/>
      <scheme val="minor"/>
    </font>
    <font>
      <b/>
      <sz val="12"/>
      <color theme="0" tint="-0.499984740745262"/>
      <name val="Calibri"/>
      <family val="2"/>
      <scheme val="minor"/>
    </font>
    <font>
      <sz val="9"/>
      <color theme="1" tint="4.9989318521683403E-2"/>
      <name val="Calibri"/>
      <family val="2"/>
      <scheme val="minor"/>
    </font>
    <font>
      <b/>
      <sz val="14"/>
      <color theme="8" tint="-0.249977111117893"/>
      <name val="Calibri"/>
      <family val="2"/>
      <scheme val="minor"/>
    </font>
    <font>
      <sz val="14"/>
      <color theme="8" tint="-0.249977111117893"/>
      <name val="Calibri"/>
      <family val="2"/>
      <scheme val="minor"/>
    </font>
    <font>
      <sz val="10"/>
      <color rgb="FF960000"/>
      <name val="Calibri"/>
      <family val="2"/>
      <scheme val="minor"/>
    </font>
    <font>
      <b/>
      <sz val="10"/>
      <color rgb="FF960000"/>
      <name val="Calibri"/>
      <family val="2"/>
      <scheme val="minor"/>
    </font>
    <font>
      <b/>
      <sz val="12"/>
      <color rgb="FF960000"/>
      <name val="Calibri"/>
      <family val="2"/>
      <scheme val="minor"/>
    </font>
  </fonts>
  <fills count="16">
    <fill>
      <patternFill patternType="none"/>
    </fill>
    <fill>
      <patternFill patternType="gray125"/>
    </fill>
    <fill>
      <patternFill patternType="solid">
        <fgColor theme="6" tint="0.79998168889431442"/>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8E0000"/>
        <bgColor indexed="64"/>
      </patternFill>
    </fill>
    <fill>
      <patternFill patternType="solid">
        <fgColor rgb="FF8EB149"/>
        <bgColor indexed="64"/>
      </patternFill>
    </fill>
    <fill>
      <patternFill patternType="solid">
        <fgColor theme="6" tint="0.59999389629810485"/>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6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top/>
      <bottom/>
      <diagonal/>
    </border>
    <border>
      <left/>
      <right/>
      <top/>
      <bottom style="thin">
        <color indexed="54"/>
      </bottom>
      <diagonal/>
    </border>
    <border>
      <left style="thin">
        <color indexed="54"/>
      </left>
      <right style="thin">
        <color indexed="54"/>
      </right>
      <top style="thin">
        <color indexed="54"/>
      </top>
      <bottom style="thin">
        <color indexed="54"/>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style="thin">
        <color indexed="12"/>
      </right>
      <top/>
      <bottom style="thin">
        <color indexed="12"/>
      </bottom>
      <diagonal/>
    </border>
    <border>
      <left style="thin">
        <color theme="0" tint="-0.24994659260841701"/>
      </left>
      <right style="thin">
        <color theme="0" tint="-0.24994659260841701"/>
      </right>
      <top/>
      <bottom style="thin">
        <color theme="0" tint="-0.24994659260841701"/>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0" tint="-0.14996795556505021"/>
      </bottom>
      <diagonal/>
    </border>
    <border>
      <left style="medium">
        <color theme="1" tint="0.34998626667073579"/>
      </left>
      <right/>
      <top/>
      <bottom style="dashed">
        <color theme="0" tint="-0.14996795556505021"/>
      </bottom>
      <diagonal/>
    </border>
    <border>
      <left/>
      <right style="medium">
        <color theme="1" tint="0.34998626667073579"/>
      </right>
      <top/>
      <bottom style="dashed">
        <color theme="0" tint="-0.14996795556505021"/>
      </bottom>
      <diagonal/>
    </border>
    <border>
      <left style="medium">
        <color theme="1" tint="0.34998626667073579"/>
      </left>
      <right style="thin">
        <color theme="0" tint="-0.24994659260841701"/>
      </right>
      <top style="thin">
        <color theme="0" tint="-0.24994659260841701"/>
      </top>
      <bottom style="thin">
        <color theme="0" tint="-0.24994659260841701"/>
      </bottom>
      <diagonal/>
    </border>
    <border>
      <left style="medium">
        <color theme="1" tint="0.34998626667073579"/>
      </left>
      <right/>
      <top style="thin">
        <color theme="0" tint="-0.24994659260841701"/>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dotted">
        <color theme="1" tint="0.499984740745262"/>
      </bottom>
      <diagonal/>
    </border>
    <border>
      <left/>
      <right/>
      <top/>
      <bottom style="dotted">
        <color theme="1" tint="0.499984740745262"/>
      </bottom>
      <diagonal/>
    </border>
    <border>
      <left/>
      <right style="medium">
        <color theme="1" tint="0.499984740745262"/>
      </right>
      <top/>
      <bottom style="dotted">
        <color theme="1" tint="0.499984740745262"/>
      </bottom>
      <diagonal/>
    </border>
    <border>
      <left style="medium">
        <color theme="1" tint="0.34998626667073579"/>
      </left>
      <right/>
      <top/>
      <bottom style="dotted">
        <color theme="1" tint="0.34998626667073579"/>
      </bottom>
      <diagonal/>
    </border>
    <border>
      <left/>
      <right/>
      <top/>
      <bottom style="dotted">
        <color theme="1" tint="0.34998626667073579"/>
      </bottom>
      <diagonal/>
    </border>
    <border>
      <left/>
      <right style="medium">
        <color theme="1" tint="0.34998626667073579"/>
      </right>
      <top/>
      <bottom style="dotted">
        <color theme="1" tint="0.34998626667073579"/>
      </bottom>
      <diagonal/>
    </border>
    <border>
      <left style="medium">
        <color theme="1" tint="0.34998626667073579"/>
      </left>
      <right style="medium">
        <color theme="1" tint="0.34998626667073579"/>
      </right>
      <top/>
      <bottom/>
      <diagonal/>
    </border>
    <border>
      <left style="medium">
        <color theme="1" tint="0.34998626667073579"/>
      </left>
      <right style="thin">
        <color theme="0" tint="-0.24994659260841701"/>
      </right>
      <top/>
      <bottom style="thin">
        <color theme="0" tint="-0.24994659260841701"/>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1"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1" tint="0.34998626667073579"/>
      </right>
      <top style="medium">
        <color theme="0" tint="-0.34998626667073579"/>
      </top>
      <bottom style="medium">
        <color theme="0" tint="-0.34998626667073579"/>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top/>
      <bottom style="thin">
        <color indexed="64"/>
      </bottom>
      <diagonal/>
    </border>
    <border>
      <left/>
      <right/>
      <top style="thin">
        <color theme="1" tint="0.34998626667073579"/>
      </top>
      <bottom/>
      <diagonal/>
    </border>
    <border>
      <left/>
      <right/>
      <top style="thin">
        <color indexed="64"/>
      </top>
      <bottom/>
      <diagonal/>
    </border>
    <border>
      <left style="dashDotDot">
        <color theme="0" tint="-0.34998626667073579"/>
      </left>
      <right/>
      <top style="dashDotDot">
        <color theme="0" tint="-0.34998626667073579"/>
      </top>
      <bottom/>
      <diagonal/>
    </border>
    <border>
      <left/>
      <right/>
      <top style="dashDotDot">
        <color theme="0" tint="-0.34998626667073579"/>
      </top>
      <bottom/>
      <diagonal/>
    </border>
    <border>
      <left/>
      <right style="dashDotDot">
        <color theme="0" tint="-0.34998626667073579"/>
      </right>
      <top style="dashDotDot">
        <color theme="0" tint="-0.34998626667073579"/>
      </top>
      <bottom/>
      <diagonal/>
    </border>
    <border>
      <left style="dashDotDot">
        <color theme="0" tint="-0.34998626667073579"/>
      </left>
      <right/>
      <top/>
      <bottom/>
      <diagonal/>
    </border>
    <border>
      <left/>
      <right style="dashDotDot">
        <color theme="0" tint="-0.34998626667073579"/>
      </right>
      <top/>
      <bottom/>
      <diagonal/>
    </border>
    <border>
      <left style="dashDotDot">
        <color theme="0" tint="-0.34998626667073579"/>
      </left>
      <right/>
      <top/>
      <bottom style="dashDotDot">
        <color theme="0" tint="-0.34998626667073579"/>
      </bottom>
      <diagonal/>
    </border>
    <border>
      <left/>
      <right/>
      <top/>
      <bottom style="dashDotDot">
        <color theme="0" tint="-0.34998626667073579"/>
      </bottom>
      <diagonal/>
    </border>
    <border>
      <left/>
      <right style="dashDotDot">
        <color theme="0" tint="-0.34998626667073579"/>
      </right>
      <top/>
      <bottom style="dashDotDot">
        <color theme="0" tint="-0.34998626667073579"/>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8" fillId="0" borderId="0"/>
    <xf numFmtId="0" fontId="12" fillId="0" borderId="0" applyNumberFormat="0" applyFill="0" applyBorder="0" applyAlignment="0" applyProtection="0">
      <alignment vertical="top"/>
      <protection locked="0"/>
    </xf>
  </cellStyleXfs>
  <cellXfs count="586">
    <xf numFmtId="0" fontId="0" fillId="0" borderId="0" xfId="0"/>
    <xf numFmtId="0" fontId="9" fillId="3" borderId="0" xfId="11" applyFont="1" applyFill="1" applyBorder="1" applyProtection="1">
      <protection hidden="1"/>
    </xf>
    <xf numFmtId="4" fontId="11" fillId="3" borderId="0" xfId="11" applyNumberFormat="1" applyFont="1" applyFill="1" applyBorder="1" applyAlignment="1" applyProtection="1">
      <alignment horizontal="center" vertical="top"/>
      <protection hidden="1"/>
    </xf>
    <xf numFmtId="4" fontId="10" fillId="3" borderId="0" xfId="11" applyNumberFormat="1" applyFont="1" applyFill="1" applyBorder="1" applyAlignment="1" applyProtection="1">
      <alignment vertical="top"/>
      <protection hidden="1"/>
    </xf>
    <xf numFmtId="0" fontId="9" fillId="0" borderId="0" xfId="11" applyFont="1" applyBorder="1" applyProtection="1">
      <protection hidden="1"/>
    </xf>
    <xf numFmtId="4" fontId="14" fillId="4" borderId="7" xfId="11" applyNumberFormat="1" applyFont="1" applyFill="1" applyBorder="1" applyProtection="1">
      <protection hidden="1"/>
    </xf>
    <xf numFmtId="0" fontId="16" fillId="4" borderId="7" xfId="11" applyFont="1" applyFill="1" applyBorder="1" applyProtection="1">
      <protection hidden="1"/>
    </xf>
    <xf numFmtId="0" fontId="16" fillId="0" borderId="8" xfId="11" applyFont="1" applyFill="1" applyBorder="1" applyProtection="1">
      <protection hidden="1"/>
    </xf>
    <xf numFmtId="0" fontId="16" fillId="0" borderId="9" xfId="11" applyFont="1" applyFill="1" applyBorder="1" applyProtection="1">
      <protection hidden="1"/>
    </xf>
    <xf numFmtId="0" fontId="17" fillId="4" borderId="7" xfId="11" applyFont="1" applyFill="1" applyBorder="1" applyProtection="1">
      <protection hidden="1"/>
    </xf>
    <xf numFmtId="4" fontId="16" fillId="4" borderId="7" xfId="11" applyNumberFormat="1" applyFont="1" applyFill="1" applyBorder="1" applyProtection="1">
      <protection hidden="1"/>
    </xf>
    <xf numFmtId="0" fontId="16" fillId="4" borderId="7" xfId="11" applyFont="1" applyFill="1" applyBorder="1" applyAlignment="1" applyProtection="1">
      <alignment horizontal="left"/>
      <protection hidden="1"/>
    </xf>
    <xf numFmtId="165" fontId="16" fillId="4" borderId="7" xfId="11" applyNumberFormat="1" applyFont="1" applyFill="1" applyBorder="1" applyProtection="1">
      <protection hidden="1"/>
    </xf>
    <xf numFmtId="0" fontId="9" fillId="0" borderId="0" xfId="11" applyFont="1" applyFill="1" applyBorder="1" applyProtection="1">
      <protection hidden="1"/>
    </xf>
    <xf numFmtId="165" fontId="14" fillId="4" borderId="7" xfId="11" applyNumberFormat="1" applyFont="1" applyFill="1" applyBorder="1" applyAlignment="1" applyProtection="1">
      <alignment horizontal="center"/>
      <protection hidden="1"/>
    </xf>
    <xf numFmtId="0" fontId="18" fillId="0" borderId="0" xfId="11" applyFont="1" applyBorder="1" applyAlignment="1" applyProtection="1">
      <alignment horizontal="center"/>
      <protection hidden="1"/>
    </xf>
    <xf numFmtId="0" fontId="18" fillId="0" borderId="0" xfId="11" applyFont="1" applyBorder="1" applyAlignment="1" applyProtection="1">
      <alignment horizontal="right"/>
      <protection hidden="1"/>
    </xf>
    <xf numFmtId="0" fontId="18" fillId="0" borderId="0" xfId="11" applyFont="1" applyFill="1" applyBorder="1" applyAlignment="1" applyProtection="1">
      <alignment horizontal="right"/>
      <protection hidden="1"/>
    </xf>
    <xf numFmtId="0" fontId="9" fillId="0" borderId="0" xfId="11" applyFont="1" applyBorder="1" applyAlignment="1" applyProtection="1">
      <alignment horizontal="center"/>
      <protection hidden="1"/>
    </xf>
    <xf numFmtId="14" fontId="9" fillId="0" borderId="0" xfId="11" applyNumberFormat="1" applyFont="1" applyBorder="1" applyProtection="1">
      <protection hidden="1"/>
    </xf>
    <xf numFmtId="4" fontId="9" fillId="0" borderId="0" xfId="11" applyNumberFormat="1" applyFont="1" applyBorder="1" applyProtection="1">
      <protection hidden="1"/>
    </xf>
    <xf numFmtId="4" fontId="9" fillId="0" borderId="0" xfId="11" applyNumberFormat="1" applyFont="1" applyFill="1" applyBorder="1" applyAlignment="1" applyProtection="1">
      <alignment vertical="top"/>
      <protection hidden="1"/>
    </xf>
    <xf numFmtId="0" fontId="9" fillId="0" borderId="0" xfId="11" applyNumberFormat="1" applyFont="1" applyFill="1" applyBorder="1" applyAlignment="1" applyProtection="1">
      <alignment vertical="top"/>
      <protection hidden="1"/>
    </xf>
    <xf numFmtId="0" fontId="9" fillId="0" borderId="0" xfId="11" applyNumberFormat="1" applyFont="1" applyFill="1" applyBorder="1" applyProtection="1">
      <protection hidden="1"/>
    </xf>
    <xf numFmtId="0" fontId="12" fillId="0" borderId="0" xfId="12" applyNumberFormat="1" applyFill="1" applyBorder="1" applyAlignment="1" applyProtection="1">
      <protection hidden="1"/>
    </xf>
    <xf numFmtId="0" fontId="16" fillId="0" borderId="0" xfId="11" applyFont="1" applyBorder="1" applyAlignment="1" applyProtection="1">
      <alignment horizontal="center"/>
      <protection hidden="1"/>
    </xf>
    <xf numFmtId="3" fontId="9" fillId="0" borderId="0" xfId="11" applyNumberFormat="1" applyFont="1" applyBorder="1" applyAlignment="1" applyProtection="1">
      <alignment horizontal="center"/>
      <protection hidden="1"/>
    </xf>
    <xf numFmtId="0" fontId="20" fillId="0" borderId="0" xfId="4" applyFont="1" applyProtection="1">
      <protection hidden="1"/>
    </xf>
    <xf numFmtId="0" fontId="21" fillId="0" borderId="0" xfId="4" applyFont="1" applyProtection="1">
      <protection hidden="1"/>
    </xf>
    <xf numFmtId="0" fontId="6" fillId="0" borderId="0" xfId="4" applyFont="1" applyProtection="1">
      <protection hidden="1"/>
    </xf>
    <xf numFmtId="0" fontId="22" fillId="0" borderId="0" xfId="3" applyFont="1" applyAlignment="1" applyProtection="1">
      <alignment horizontal="left" indent="2"/>
      <protection hidden="1"/>
    </xf>
    <xf numFmtId="0" fontId="22" fillId="0" borderId="0" xfId="4" applyFont="1" applyProtection="1">
      <protection hidden="1"/>
    </xf>
    <xf numFmtId="0" fontId="22" fillId="0" borderId="0" xfId="4" applyFont="1" applyAlignment="1" applyProtection="1">
      <alignment horizontal="left" indent="2"/>
      <protection hidden="1"/>
    </xf>
    <xf numFmtId="0" fontId="25" fillId="0" borderId="0" xfId="4" applyFont="1" applyProtection="1">
      <protection hidden="1"/>
    </xf>
    <xf numFmtId="0" fontId="23" fillId="0" borderId="0" xfId="4" applyFont="1" applyFill="1" applyAlignment="1" applyProtection="1">
      <alignment vertical="center"/>
      <protection hidden="1"/>
    </xf>
    <xf numFmtId="0" fontId="22" fillId="0" borderId="0" xfId="4" applyFont="1" applyFill="1" applyProtection="1">
      <protection hidden="1"/>
    </xf>
    <xf numFmtId="0" fontId="0" fillId="0" borderId="0" xfId="0" applyFont="1" applyProtection="1">
      <protection hidden="1"/>
    </xf>
    <xf numFmtId="0" fontId="22" fillId="0" borderId="0" xfId="0" applyFont="1" applyProtection="1">
      <protection hidden="1"/>
    </xf>
    <xf numFmtId="0" fontId="28" fillId="0" borderId="11" xfId="0" applyFont="1" applyBorder="1" applyProtection="1">
      <protection hidden="1"/>
    </xf>
    <xf numFmtId="0" fontId="22" fillId="0" borderId="12" xfId="0" applyFont="1" applyBorder="1" applyProtection="1">
      <protection hidden="1"/>
    </xf>
    <xf numFmtId="0" fontId="22" fillId="0" borderId="13" xfId="0" applyFont="1" applyBorder="1" applyProtection="1">
      <protection hidden="1"/>
    </xf>
    <xf numFmtId="0" fontId="6" fillId="0" borderId="14" xfId="0" applyFont="1" applyBorder="1" applyProtection="1">
      <protection hidden="1"/>
    </xf>
    <xf numFmtId="0" fontId="22" fillId="0" borderId="0" xfId="0" applyFont="1" applyBorder="1" applyProtection="1">
      <protection hidden="1"/>
    </xf>
    <xf numFmtId="0" fontId="22" fillId="0" borderId="15" xfId="0" applyFont="1" applyBorder="1" applyProtection="1">
      <protection hidden="1"/>
    </xf>
    <xf numFmtId="0" fontId="22" fillId="0" borderId="14" xfId="0" applyFont="1" applyBorder="1" applyProtection="1">
      <protection hidden="1"/>
    </xf>
    <xf numFmtId="0" fontId="22" fillId="0" borderId="0" xfId="0" applyFont="1" applyBorder="1" applyAlignment="1" applyProtection="1">
      <alignment horizontal="center"/>
      <protection hidden="1"/>
    </xf>
    <xf numFmtId="0" fontId="22" fillId="0" borderId="36" xfId="0" applyFont="1" applyBorder="1" applyProtection="1">
      <protection hidden="1"/>
    </xf>
    <xf numFmtId="0" fontId="6" fillId="0" borderId="14" xfId="0" applyFont="1" applyBorder="1" applyAlignment="1" applyProtection="1">
      <alignment horizontal="right"/>
      <protection hidden="1"/>
    </xf>
    <xf numFmtId="167" fontId="6" fillId="0" borderId="0" xfId="0" applyNumberFormat="1" applyFont="1" applyBorder="1" applyAlignment="1" applyProtection="1">
      <alignment horizontal="right"/>
      <protection hidden="1"/>
    </xf>
    <xf numFmtId="0" fontId="6" fillId="0" borderId="0" xfId="0" applyFont="1" applyBorder="1" applyProtection="1">
      <protection hidden="1"/>
    </xf>
    <xf numFmtId="0" fontId="21" fillId="0" borderId="0" xfId="0" applyFont="1" applyProtection="1">
      <protection hidden="1"/>
    </xf>
    <xf numFmtId="0" fontId="22" fillId="0" borderId="14" xfId="0" applyFont="1" applyBorder="1" applyAlignment="1" applyProtection="1">
      <alignment horizontal="right"/>
      <protection hidden="1"/>
    </xf>
    <xf numFmtId="0" fontId="22" fillId="0" borderId="35" xfId="0" applyFont="1" applyBorder="1" applyAlignment="1" applyProtection="1">
      <alignment horizontal="right"/>
      <protection hidden="1"/>
    </xf>
    <xf numFmtId="0" fontId="22" fillId="0" borderId="0" xfId="0" applyFont="1" applyAlignment="1" applyProtection="1">
      <alignment horizontal="right"/>
      <protection hidden="1"/>
    </xf>
    <xf numFmtId="0" fontId="22" fillId="0" borderId="0" xfId="0" applyFont="1" applyAlignment="1" applyProtection="1">
      <alignment horizontal="center"/>
      <protection hidden="1"/>
    </xf>
    <xf numFmtId="0" fontId="23" fillId="0" borderId="14" xfId="0" applyFont="1" applyBorder="1" applyAlignment="1" applyProtection="1">
      <alignment horizontal="right"/>
      <protection hidden="1"/>
    </xf>
    <xf numFmtId="167" fontId="23" fillId="0" borderId="0" xfId="0" applyNumberFormat="1" applyFont="1" applyBorder="1" applyProtection="1">
      <protection hidden="1"/>
    </xf>
    <xf numFmtId="0" fontId="23" fillId="0" borderId="14" xfId="0" applyFont="1" applyBorder="1" applyProtection="1">
      <protection hidden="1"/>
    </xf>
    <xf numFmtId="0" fontId="27" fillId="0" borderId="14" xfId="0" applyFont="1" applyBorder="1" applyProtection="1">
      <protection hidden="1"/>
    </xf>
    <xf numFmtId="0" fontId="22" fillId="0" borderId="16" xfId="0" applyFont="1" applyBorder="1" applyProtection="1">
      <protection hidden="1"/>
    </xf>
    <xf numFmtId="0" fontId="22" fillId="0" borderId="17" xfId="0" applyFont="1" applyBorder="1" applyProtection="1">
      <protection hidden="1"/>
    </xf>
    <xf numFmtId="0" fontId="22" fillId="0" borderId="18" xfId="0" applyFont="1" applyBorder="1" applyProtection="1">
      <protection hidden="1"/>
    </xf>
    <xf numFmtId="0" fontId="26" fillId="0" borderId="0" xfId="0" applyFont="1" applyBorder="1" applyProtection="1">
      <protection hidden="1"/>
    </xf>
    <xf numFmtId="0" fontId="0" fillId="0" borderId="0" xfId="0" applyProtection="1">
      <protection hidden="1"/>
    </xf>
    <xf numFmtId="0" fontId="27" fillId="0" borderId="0" xfId="0" applyFont="1" applyBorder="1" applyProtection="1">
      <protection hidden="1"/>
    </xf>
    <xf numFmtId="0" fontId="6" fillId="0" borderId="16" xfId="0" applyFont="1" applyBorder="1" applyAlignment="1" applyProtection="1">
      <alignment horizontal="right"/>
      <protection hidden="1"/>
    </xf>
    <xf numFmtId="3" fontId="6" fillId="0" borderId="17" xfId="0" applyNumberFormat="1" applyFont="1" applyBorder="1" applyProtection="1">
      <protection hidden="1"/>
    </xf>
    <xf numFmtId="0" fontId="6" fillId="0" borderId="17" xfId="0" applyFont="1" applyBorder="1" applyProtection="1">
      <protection hidden="1"/>
    </xf>
    <xf numFmtId="0" fontId="41" fillId="0" borderId="12" xfId="0" applyFont="1" applyBorder="1" applyAlignment="1" applyProtection="1">
      <alignment horizontal="center"/>
      <protection hidden="1"/>
    </xf>
    <xf numFmtId="0" fontId="43" fillId="0" borderId="12" xfId="0" applyFont="1" applyBorder="1" applyAlignment="1" applyProtection="1">
      <alignment horizontal="center"/>
      <protection hidden="1"/>
    </xf>
    <xf numFmtId="167" fontId="27" fillId="0" borderId="0" xfId="0" applyNumberFormat="1" applyFont="1" applyBorder="1" applyProtection="1">
      <protection hidden="1"/>
    </xf>
    <xf numFmtId="167" fontId="22" fillId="0" borderId="0" xfId="0" applyNumberFormat="1" applyFont="1" applyBorder="1" applyProtection="1">
      <protection hidden="1"/>
    </xf>
    <xf numFmtId="167" fontId="29" fillId="0" borderId="0" xfId="0" applyNumberFormat="1" applyFont="1" applyBorder="1" applyProtection="1">
      <protection hidden="1"/>
    </xf>
    <xf numFmtId="1" fontId="22" fillId="0" borderId="0" xfId="0" applyNumberFormat="1" applyFont="1" applyBorder="1" applyProtection="1">
      <protection hidden="1"/>
    </xf>
    <xf numFmtId="0" fontId="29" fillId="0" borderId="0" xfId="0" applyFont="1" applyFill="1" applyBorder="1" applyAlignment="1" applyProtection="1">
      <alignment horizontal="center"/>
      <protection hidden="1"/>
    </xf>
    <xf numFmtId="1" fontId="27" fillId="0" borderId="0" xfId="0" applyNumberFormat="1" applyFont="1" applyBorder="1" applyProtection="1">
      <protection hidden="1"/>
    </xf>
    <xf numFmtId="0" fontId="53" fillId="0" borderId="15" xfId="0" applyFont="1" applyBorder="1" applyAlignment="1" applyProtection="1">
      <alignment horizontal="left"/>
      <protection hidden="1"/>
    </xf>
    <xf numFmtId="0" fontId="22" fillId="0" borderId="17" xfId="0" applyFont="1" applyBorder="1" applyAlignment="1" applyProtection="1">
      <alignment horizontal="center"/>
      <protection hidden="1"/>
    </xf>
    <xf numFmtId="0" fontId="27" fillId="0" borderId="0" xfId="0" applyFont="1" applyProtection="1">
      <protection hidden="1"/>
    </xf>
    <xf numFmtId="0" fontId="22" fillId="0" borderId="0" xfId="0" applyFont="1" applyFill="1" applyBorder="1" applyProtection="1">
      <protection hidden="1"/>
    </xf>
    <xf numFmtId="0" fontId="6" fillId="0" borderId="0" xfId="0" applyFont="1" applyProtection="1">
      <protection hidden="1"/>
    </xf>
    <xf numFmtId="0" fontId="24" fillId="0" borderId="0" xfId="0" applyFont="1" applyFill="1" applyBorder="1" applyAlignment="1" applyProtection="1">
      <alignment vertical="center" wrapText="1"/>
      <protection hidden="1"/>
    </xf>
    <xf numFmtId="0" fontId="24" fillId="0" borderId="0" xfId="0" applyFont="1" applyFill="1" applyBorder="1" applyAlignment="1" applyProtection="1">
      <alignment wrapText="1"/>
      <protection hidden="1"/>
    </xf>
    <xf numFmtId="44" fontId="22" fillId="0" borderId="0" xfId="0" applyNumberFormat="1" applyFont="1" applyFill="1" applyBorder="1" applyAlignment="1" applyProtection="1">
      <alignment vertical="top"/>
      <protection hidden="1"/>
    </xf>
    <xf numFmtId="0" fontId="31" fillId="0" borderId="0" xfId="0" applyFont="1" applyBorder="1" applyProtection="1">
      <protection hidden="1"/>
    </xf>
    <xf numFmtId="0" fontId="36" fillId="0" borderId="17" xfId="0" applyFont="1" applyBorder="1" applyAlignment="1" applyProtection="1">
      <alignment horizontal="center"/>
      <protection hidden="1"/>
    </xf>
    <xf numFmtId="0" fontId="36" fillId="0" borderId="17" xfId="0" applyFont="1" applyBorder="1" applyProtection="1">
      <protection hidden="1"/>
    </xf>
    <xf numFmtId="0" fontId="34" fillId="0" borderId="17" xfId="0" applyFont="1" applyBorder="1" applyProtection="1">
      <protection hidden="1"/>
    </xf>
    <xf numFmtId="0" fontId="31" fillId="0" borderId="17" xfId="0" applyFont="1" applyBorder="1" applyProtection="1">
      <protection hidden="1"/>
    </xf>
    <xf numFmtId="44" fontId="32" fillId="0" borderId="17" xfId="1" applyNumberFormat="1" applyFont="1" applyFill="1" applyBorder="1" applyAlignment="1" applyProtection="1">
      <alignment vertical="top"/>
      <protection hidden="1"/>
    </xf>
    <xf numFmtId="9" fontId="34" fillId="0" borderId="16" xfId="0" applyNumberFormat="1" applyFont="1" applyBorder="1" applyAlignment="1" applyProtection="1">
      <alignment horizontal="center"/>
      <protection hidden="1"/>
    </xf>
    <xf numFmtId="0" fontId="40" fillId="0" borderId="17" xfId="0" applyFont="1" applyBorder="1" applyProtection="1">
      <protection hidden="1"/>
    </xf>
    <xf numFmtId="0" fontId="22" fillId="0" borderId="27" xfId="0" applyFont="1" applyBorder="1" applyProtection="1">
      <protection hidden="1"/>
    </xf>
    <xf numFmtId="168" fontId="21" fillId="0" borderId="0" xfId="0" applyNumberFormat="1" applyFont="1" applyBorder="1" applyProtection="1">
      <protection hidden="1"/>
    </xf>
    <xf numFmtId="0" fontId="22" fillId="0" borderId="0" xfId="0" applyFont="1" applyBorder="1" applyAlignment="1" applyProtection="1">
      <alignment horizontal="right"/>
      <protection hidden="1"/>
    </xf>
    <xf numFmtId="0" fontId="21" fillId="0" borderId="0" xfId="0" applyFont="1" applyFill="1" applyBorder="1" applyProtection="1">
      <protection hidden="1"/>
    </xf>
    <xf numFmtId="168" fontId="22" fillId="0" borderId="0" xfId="0" applyNumberFormat="1" applyFont="1" applyBorder="1" applyProtection="1">
      <protection hidden="1"/>
    </xf>
    <xf numFmtId="0" fontId="22" fillId="0" borderId="32" xfId="0" applyFont="1" applyBorder="1" applyProtection="1">
      <protection hidden="1"/>
    </xf>
    <xf numFmtId="0" fontId="22" fillId="0" borderId="33" xfId="0" applyFont="1" applyBorder="1" applyProtection="1">
      <protection hidden="1"/>
    </xf>
    <xf numFmtId="168" fontId="21" fillId="0" borderId="33" xfId="0" applyNumberFormat="1" applyFont="1" applyBorder="1" applyProtection="1">
      <protection hidden="1"/>
    </xf>
    <xf numFmtId="168" fontId="22" fillId="0" borderId="33" xfId="0" applyNumberFormat="1" applyFont="1" applyBorder="1" applyProtection="1">
      <protection hidden="1"/>
    </xf>
    <xf numFmtId="0" fontId="55" fillId="0" borderId="27" xfId="0" applyFont="1" applyBorder="1" applyProtection="1">
      <protection hidden="1"/>
    </xf>
    <xf numFmtId="0" fontId="55" fillId="0" borderId="0" xfId="0" applyFont="1" applyBorder="1" applyProtection="1">
      <protection hidden="1"/>
    </xf>
    <xf numFmtId="168" fontId="56" fillId="0" borderId="0" xfId="0" applyNumberFormat="1" applyFont="1" applyBorder="1" applyProtection="1">
      <protection hidden="1"/>
    </xf>
    <xf numFmtId="0" fontId="56" fillId="0" borderId="0" xfId="0" applyFont="1" applyFill="1" applyBorder="1" applyProtection="1">
      <protection hidden="1"/>
    </xf>
    <xf numFmtId="0" fontId="56" fillId="0" borderId="0" xfId="0" applyFont="1" applyBorder="1" applyProtection="1">
      <protection hidden="1"/>
    </xf>
    <xf numFmtId="168" fontId="54" fillId="0" borderId="0" xfId="0" applyNumberFormat="1" applyFont="1" applyBorder="1" applyProtection="1">
      <protection hidden="1"/>
    </xf>
    <xf numFmtId="0" fontId="54" fillId="0" borderId="0" xfId="0" applyFont="1" applyFill="1" applyBorder="1" applyProtection="1">
      <protection hidden="1"/>
    </xf>
    <xf numFmtId="0" fontId="54" fillId="0" borderId="0" xfId="0" applyFont="1" applyBorder="1" applyProtection="1">
      <protection hidden="1"/>
    </xf>
    <xf numFmtId="0" fontId="55" fillId="0" borderId="0" xfId="0" applyFont="1" applyFill="1" applyBorder="1" applyProtection="1">
      <protection hidden="1"/>
    </xf>
    <xf numFmtId="0" fontId="55" fillId="0" borderId="0" xfId="0" applyFont="1" applyProtection="1">
      <protection hidden="1"/>
    </xf>
    <xf numFmtId="3" fontId="15" fillId="5" borderId="4" xfId="11" applyNumberFormat="1" applyFont="1" applyFill="1" applyBorder="1" applyProtection="1">
      <protection hidden="1"/>
    </xf>
    <xf numFmtId="10" fontId="15" fillId="5" borderId="4" xfId="11" applyNumberFormat="1" applyFont="1" applyFill="1" applyBorder="1" applyProtection="1">
      <protection hidden="1"/>
    </xf>
    <xf numFmtId="0" fontId="8" fillId="5" borderId="7" xfId="11" applyFont="1" applyFill="1" applyBorder="1" applyAlignment="1" applyProtection="1">
      <alignment horizontal="center"/>
      <protection hidden="1"/>
    </xf>
    <xf numFmtId="0" fontId="8" fillId="5" borderId="4" xfId="11" applyFont="1" applyFill="1" applyBorder="1" applyProtection="1">
      <protection hidden="1"/>
    </xf>
    <xf numFmtId="10" fontId="8" fillId="5" borderId="4" xfId="11" applyNumberFormat="1" applyFont="1" applyFill="1" applyBorder="1" applyProtection="1">
      <protection hidden="1"/>
    </xf>
    <xf numFmtId="14" fontId="8" fillId="5" borderId="4" xfId="11" applyNumberFormat="1" applyFont="1" applyFill="1" applyBorder="1" applyProtection="1">
      <protection hidden="1"/>
    </xf>
    <xf numFmtId="0" fontId="21" fillId="0" borderId="0" xfId="0" applyFont="1" applyBorder="1" applyAlignment="1" applyProtection="1">
      <alignment horizontal="right"/>
      <protection hidden="1"/>
    </xf>
    <xf numFmtId="167" fontId="54" fillId="0" borderId="0" xfId="0" applyNumberFormat="1" applyFont="1" applyBorder="1" applyProtection="1">
      <protection hidden="1"/>
    </xf>
    <xf numFmtId="168" fontId="54" fillId="0" borderId="0" xfId="0" applyNumberFormat="1" applyFont="1" applyFill="1" applyBorder="1" applyProtection="1">
      <protection hidden="1"/>
    </xf>
    <xf numFmtId="0" fontId="58" fillId="0" borderId="0" xfId="0" applyFont="1" applyProtection="1">
      <protection hidden="1"/>
    </xf>
    <xf numFmtId="167" fontId="22" fillId="0" borderId="0" xfId="0" applyNumberFormat="1" applyFont="1" applyBorder="1" applyAlignment="1" applyProtection="1">
      <alignment horizontal="right"/>
      <protection hidden="1"/>
    </xf>
    <xf numFmtId="0" fontId="22" fillId="0" borderId="0" xfId="4" applyFont="1" applyAlignment="1" applyProtection="1">
      <alignment wrapText="1"/>
      <protection hidden="1"/>
    </xf>
    <xf numFmtId="0" fontId="22" fillId="0" borderId="0" xfId="4" applyFont="1" applyAlignment="1" applyProtection="1">
      <protection hidden="1"/>
    </xf>
    <xf numFmtId="0" fontId="22" fillId="0" borderId="0" xfId="0" applyFont="1" applyAlignment="1" applyProtection="1">
      <protection hidden="1"/>
    </xf>
    <xf numFmtId="0" fontId="59" fillId="0" borderId="0" xfId="4" applyFont="1" applyAlignment="1" applyProtection="1">
      <alignment horizontal="right"/>
      <protection hidden="1"/>
    </xf>
    <xf numFmtId="0" fontId="7" fillId="0" borderId="0" xfId="4" applyFont="1" applyAlignment="1" applyProtection="1">
      <alignment horizontal="right"/>
      <protection hidden="1"/>
    </xf>
    <xf numFmtId="0" fontId="1" fillId="0" borderId="0" xfId="0" applyFont="1" applyAlignment="1" applyProtection="1">
      <protection hidden="1"/>
    </xf>
    <xf numFmtId="0" fontId="1" fillId="0" borderId="0" xfId="0" applyFont="1"/>
    <xf numFmtId="0" fontId="1" fillId="0" borderId="0" xfId="0" applyFont="1" applyProtection="1">
      <protection hidden="1"/>
    </xf>
    <xf numFmtId="0" fontId="1" fillId="0" borderId="0" xfId="4" applyFont="1" applyAlignment="1" applyProtection="1">
      <protection hidden="1"/>
    </xf>
    <xf numFmtId="0" fontId="60" fillId="0" borderId="0" xfId="5" applyFont="1" applyAlignment="1" applyProtection="1">
      <protection hidden="1"/>
    </xf>
    <xf numFmtId="0" fontId="60" fillId="0" borderId="0" xfId="5" applyFont="1" applyProtection="1">
      <protection hidden="1"/>
    </xf>
    <xf numFmtId="0" fontId="0" fillId="0" borderId="0" xfId="0" applyFont="1"/>
    <xf numFmtId="0" fontId="24" fillId="0" borderId="15" xfId="0" applyFont="1" applyBorder="1" applyAlignment="1" applyProtection="1">
      <alignment wrapText="1"/>
      <protection hidden="1"/>
    </xf>
    <xf numFmtId="44" fontId="22" fillId="0" borderId="15" xfId="0" applyNumberFormat="1" applyFont="1" applyBorder="1" applyAlignment="1" applyProtection="1">
      <alignment vertical="top"/>
      <protection hidden="1"/>
    </xf>
    <xf numFmtId="0" fontId="22" fillId="0" borderId="38" xfId="0" applyFont="1" applyBorder="1" applyProtection="1">
      <protection hidden="1"/>
    </xf>
    <xf numFmtId="0" fontId="18" fillId="0" borderId="0" xfId="11" applyFont="1" applyBorder="1" applyProtection="1">
      <protection hidden="1"/>
    </xf>
    <xf numFmtId="0" fontId="59" fillId="0" borderId="0" xfId="0" applyFont="1" applyBorder="1" applyAlignment="1" applyProtection="1">
      <alignment horizontal="right"/>
      <protection hidden="1"/>
    </xf>
    <xf numFmtId="0" fontId="20" fillId="0" borderId="0" xfId="0" applyFont="1" applyBorder="1" applyAlignment="1" applyProtection="1">
      <alignment horizontal="center"/>
      <protection hidden="1"/>
    </xf>
    <xf numFmtId="0" fontId="62" fillId="0" borderId="15" xfId="0" applyFont="1" applyBorder="1" applyAlignment="1" applyProtection="1">
      <alignment horizontal="center"/>
      <protection hidden="1"/>
    </xf>
    <xf numFmtId="169" fontId="63" fillId="0" borderId="15" xfId="0" applyNumberFormat="1" applyFont="1" applyBorder="1" applyAlignment="1" applyProtection="1">
      <alignment horizontal="center"/>
      <protection hidden="1"/>
    </xf>
    <xf numFmtId="169" fontId="63" fillId="0" borderId="40" xfId="0" applyNumberFormat="1" applyFont="1" applyBorder="1" applyAlignment="1" applyProtection="1">
      <alignment horizontal="center"/>
      <protection hidden="1"/>
    </xf>
    <xf numFmtId="0" fontId="6" fillId="0" borderId="14" xfId="0" applyFont="1" applyBorder="1" applyAlignment="1" applyProtection="1">
      <alignment horizontal="left" indent="1"/>
      <protection hidden="1"/>
    </xf>
    <xf numFmtId="0" fontId="22" fillId="0" borderId="14" xfId="0" applyFont="1" applyBorder="1" applyAlignment="1" applyProtection="1">
      <alignment horizontal="right" indent="1"/>
      <protection hidden="1"/>
    </xf>
    <xf numFmtId="0" fontId="6" fillId="0" borderId="14" xfId="0" applyFont="1" applyBorder="1" applyAlignment="1" applyProtection="1">
      <alignment horizontal="right" indent="1"/>
      <protection hidden="1"/>
    </xf>
    <xf numFmtId="0" fontId="22" fillId="0" borderId="14" xfId="0" applyFont="1" applyBorder="1" applyAlignment="1" applyProtection="1">
      <alignment horizontal="right" indent="2"/>
      <protection hidden="1"/>
    </xf>
    <xf numFmtId="0" fontId="22" fillId="0" borderId="0" xfId="0" applyFont="1" applyBorder="1" applyAlignment="1" applyProtection="1">
      <alignment horizontal="right" indent="2"/>
      <protection hidden="1"/>
    </xf>
    <xf numFmtId="167" fontId="19" fillId="0" borderId="0" xfId="0" applyNumberFormat="1" applyFont="1" applyBorder="1" applyProtection="1">
      <protection hidden="1"/>
    </xf>
    <xf numFmtId="167" fontId="23" fillId="0" borderId="0" xfId="0" applyNumberFormat="1" applyFont="1" applyBorder="1" applyAlignment="1" applyProtection="1">
      <alignment horizontal="right"/>
      <protection hidden="1"/>
    </xf>
    <xf numFmtId="167" fontId="64" fillId="0" borderId="0" xfId="0" applyNumberFormat="1" applyFont="1" applyBorder="1" applyAlignment="1" applyProtection="1">
      <alignment horizontal="right"/>
      <protection hidden="1"/>
    </xf>
    <xf numFmtId="9" fontId="0" fillId="0" borderId="0" xfId="0" applyNumberFormat="1" applyFont="1" applyBorder="1" applyAlignment="1" applyProtection="1">
      <alignment horizontal="right" indent="1"/>
      <protection hidden="1"/>
    </xf>
    <xf numFmtId="0" fontId="31" fillId="0" borderId="14" xfId="0" applyFont="1" applyBorder="1" applyProtection="1">
      <protection hidden="1"/>
    </xf>
    <xf numFmtId="0" fontId="23" fillId="0" borderId="0" xfId="0" applyFont="1" applyBorder="1" applyAlignment="1" applyProtection="1">
      <alignment horizontal="right" indent="2"/>
      <protection hidden="1"/>
    </xf>
    <xf numFmtId="0" fontId="31" fillId="0" borderId="0" xfId="0" applyFont="1" applyProtection="1">
      <protection hidden="1"/>
    </xf>
    <xf numFmtId="167" fontId="63" fillId="0" borderId="15" xfId="0" applyNumberFormat="1" applyFont="1" applyBorder="1" applyAlignment="1" applyProtection="1">
      <alignment horizontal="center"/>
      <protection hidden="1"/>
    </xf>
    <xf numFmtId="0" fontId="52" fillId="0" borderId="37" xfId="0" applyFont="1" applyBorder="1" applyAlignment="1" applyProtection="1">
      <alignment horizontal="center"/>
      <protection hidden="1"/>
    </xf>
    <xf numFmtId="3" fontId="22" fillId="7" borderId="41" xfId="0" applyNumberFormat="1" applyFont="1" applyFill="1" applyBorder="1" applyAlignment="1" applyProtection="1">
      <alignment horizontal="center"/>
      <protection locked="0"/>
    </xf>
    <xf numFmtId="1" fontId="27" fillId="7" borderId="41" xfId="0" applyNumberFormat="1" applyFont="1" applyFill="1" applyBorder="1" applyAlignment="1" applyProtection="1">
      <alignment horizontal="center"/>
      <protection locked="0"/>
    </xf>
    <xf numFmtId="10" fontId="27" fillId="7" borderId="41" xfId="2" applyNumberFormat="1" applyFont="1" applyFill="1" applyBorder="1" applyAlignment="1" applyProtection="1">
      <alignment horizontal="center"/>
      <protection locked="0"/>
    </xf>
    <xf numFmtId="0" fontId="22" fillId="0" borderId="14" xfId="0" applyFont="1" applyBorder="1" applyAlignment="1" applyProtection="1">
      <alignment horizontal="left" indent="5"/>
      <protection hidden="1"/>
    </xf>
    <xf numFmtId="169" fontId="65" fillId="0" borderId="40" xfId="0" applyNumberFormat="1" applyFont="1" applyBorder="1" applyAlignment="1" applyProtection="1">
      <alignment horizontal="center"/>
      <protection hidden="1"/>
    </xf>
    <xf numFmtId="167" fontId="65" fillId="0" borderId="15" xfId="0" applyNumberFormat="1" applyFont="1" applyBorder="1" applyAlignment="1" applyProtection="1">
      <alignment horizontal="center"/>
      <protection hidden="1"/>
    </xf>
    <xf numFmtId="0" fontId="52" fillId="0" borderId="40" xfId="0" applyFont="1" applyBorder="1" applyAlignment="1" applyProtection="1">
      <alignment horizontal="center"/>
      <protection hidden="1"/>
    </xf>
    <xf numFmtId="0" fontId="22" fillId="0" borderId="0" xfId="0" applyFont="1" applyAlignment="1" applyProtection="1">
      <alignment horizontal="right" indent="1"/>
      <protection hidden="1"/>
    </xf>
    <xf numFmtId="0" fontId="21" fillId="0" borderId="14" xfId="0" applyFont="1" applyBorder="1" applyAlignment="1" applyProtection="1">
      <alignment horizontal="left" indent="1"/>
      <protection hidden="1"/>
    </xf>
    <xf numFmtId="0" fontId="20" fillId="0" borderId="0" xfId="0" applyFont="1" applyBorder="1" applyAlignment="1" applyProtection="1">
      <alignment horizontal="right" indent="1"/>
      <protection hidden="1"/>
    </xf>
    <xf numFmtId="167" fontId="23" fillId="0" borderId="0" xfId="0" applyNumberFormat="1" applyFont="1" applyFill="1" applyBorder="1" applyAlignment="1" applyProtection="1">
      <alignment vertical="center"/>
      <protection hidden="1"/>
    </xf>
    <xf numFmtId="167" fontId="23" fillId="0" borderId="0" xfId="0" applyNumberFormat="1" applyFont="1" applyBorder="1" applyAlignment="1" applyProtection="1">
      <alignment vertical="center"/>
      <protection hidden="1"/>
    </xf>
    <xf numFmtId="169" fontId="63" fillId="0" borderId="40" xfId="0" applyNumberFormat="1" applyFont="1" applyBorder="1" applyAlignment="1" applyProtection="1">
      <alignment horizontal="center" vertical="center"/>
      <protection hidden="1"/>
    </xf>
    <xf numFmtId="167" fontId="63" fillId="0" borderId="15" xfId="0" applyNumberFormat="1" applyFont="1" applyBorder="1" applyAlignment="1" applyProtection="1">
      <alignment horizontal="center" vertical="center"/>
      <protection hidden="1"/>
    </xf>
    <xf numFmtId="0" fontId="22" fillId="0" borderId="14" xfId="0" applyFont="1" applyBorder="1" applyAlignment="1" applyProtection="1">
      <alignment horizontal="right" indent="5"/>
      <protection hidden="1"/>
    </xf>
    <xf numFmtId="167" fontId="66" fillId="0" borderId="0" xfId="0" applyNumberFormat="1" applyFont="1" applyBorder="1" applyProtection="1">
      <protection hidden="1"/>
    </xf>
    <xf numFmtId="0" fontId="20" fillId="0" borderId="12" xfId="0" applyFont="1" applyBorder="1" applyAlignment="1" applyProtection="1">
      <alignment horizontal="center"/>
      <protection hidden="1"/>
    </xf>
    <xf numFmtId="0" fontId="20" fillId="0" borderId="12" xfId="0" applyFont="1" applyBorder="1" applyAlignment="1" applyProtection="1">
      <alignment horizontal="right" indent="1"/>
      <protection hidden="1"/>
    </xf>
    <xf numFmtId="0" fontId="25" fillId="0" borderId="0" xfId="0" applyFont="1" applyProtection="1">
      <protection hidden="1"/>
    </xf>
    <xf numFmtId="0" fontId="0" fillId="0" borderId="0" xfId="0" applyAlignment="1" applyProtection="1">
      <protection hidden="1"/>
    </xf>
    <xf numFmtId="9" fontId="27" fillId="7" borderId="41" xfId="0" applyNumberFormat="1" applyFont="1" applyFill="1" applyBorder="1" applyAlignment="1" applyProtection="1">
      <alignment horizontal="right" indent="1"/>
      <protection locked="0"/>
    </xf>
    <xf numFmtId="0" fontId="52" fillId="0" borderId="15" xfId="0" applyFont="1" applyBorder="1" applyAlignment="1" applyProtection="1">
      <alignment horizontal="center"/>
      <protection hidden="1"/>
    </xf>
    <xf numFmtId="0" fontId="52" fillId="0" borderId="36" xfId="0" applyFont="1" applyBorder="1" applyAlignment="1" applyProtection="1">
      <alignment horizontal="center"/>
      <protection hidden="1"/>
    </xf>
    <xf numFmtId="0" fontId="57" fillId="0" borderId="0" xfId="0" applyFont="1" applyFill="1" applyBorder="1" applyAlignment="1" applyProtection="1">
      <alignment horizontal="right"/>
      <protection hidden="1"/>
    </xf>
    <xf numFmtId="44" fontId="57" fillId="0" borderId="0" xfId="0" applyNumberFormat="1" applyFont="1" applyFill="1" applyBorder="1" applyAlignment="1" applyProtection="1">
      <alignment horizontal="right"/>
      <protection hidden="1"/>
    </xf>
    <xf numFmtId="3" fontId="27" fillId="0" borderId="41" xfId="0" applyNumberFormat="1" applyFont="1" applyBorder="1" applyAlignment="1" applyProtection="1">
      <alignment horizontal="center"/>
      <protection hidden="1"/>
    </xf>
    <xf numFmtId="0" fontId="23" fillId="0" borderId="0" xfId="0" applyFont="1" applyProtection="1">
      <protection hidden="1"/>
    </xf>
    <xf numFmtId="0" fontId="25" fillId="0" borderId="14" xfId="0" applyFont="1" applyBorder="1" applyAlignment="1" applyProtection="1">
      <alignment horizontal="left" indent="1"/>
      <protection hidden="1"/>
    </xf>
    <xf numFmtId="0" fontId="67" fillId="0" borderId="0" xfId="0" applyFont="1" applyAlignment="1" applyProtection="1">
      <alignment vertical="center"/>
      <protection hidden="1"/>
    </xf>
    <xf numFmtId="0" fontId="67" fillId="0" borderId="15" xfId="0" applyFont="1" applyBorder="1" applyAlignment="1" applyProtection="1">
      <alignment vertical="center"/>
      <protection hidden="1"/>
    </xf>
    <xf numFmtId="0" fontId="67" fillId="0" borderId="0" xfId="0" applyFont="1" applyFill="1" applyBorder="1" applyAlignment="1" applyProtection="1">
      <alignment vertical="center"/>
      <protection hidden="1"/>
    </xf>
    <xf numFmtId="167" fontId="31" fillId="0" borderId="0" xfId="0" applyNumberFormat="1" applyFont="1" applyBorder="1" applyProtection="1">
      <protection hidden="1"/>
    </xf>
    <xf numFmtId="167" fontId="23" fillId="0" borderId="0" xfId="0" applyNumberFormat="1" applyFont="1" applyBorder="1" applyAlignment="1" applyProtection="1">
      <alignment horizontal="center"/>
      <protection hidden="1"/>
    </xf>
    <xf numFmtId="0" fontId="31" fillId="0" borderId="15" xfId="0" applyFont="1" applyBorder="1" applyProtection="1">
      <protection hidden="1"/>
    </xf>
    <xf numFmtId="0" fontId="28" fillId="0" borderId="0" xfId="0" applyFont="1" applyBorder="1" applyAlignment="1" applyProtection="1">
      <alignment horizontal="right" indent="2"/>
      <protection hidden="1"/>
    </xf>
    <xf numFmtId="167" fontId="28" fillId="0" borderId="0" xfId="0" applyNumberFormat="1" applyFont="1" applyBorder="1" applyProtection="1">
      <protection hidden="1"/>
    </xf>
    <xf numFmtId="0" fontId="20" fillId="0" borderId="0" xfId="0" applyFont="1" applyBorder="1" applyAlignment="1" applyProtection="1">
      <alignment horizontal="right" indent="3"/>
      <protection hidden="1"/>
    </xf>
    <xf numFmtId="0" fontId="71" fillId="12" borderId="0" xfId="0" applyFont="1" applyFill="1" applyProtection="1">
      <protection hidden="1"/>
    </xf>
    <xf numFmtId="0" fontId="72" fillId="12" borderId="0" xfId="0" applyFont="1" applyFill="1" applyProtection="1">
      <protection hidden="1"/>
    </xf>
    <xf numFmtId="0" fontId="71" fillId="12" borderId="2" xfId="0" applyFont="1" applyFill="1" applyBorder="1" applyProtection="1">
      <protection hidden="1"/>
    </xf>
    <xf numFmtId="0" fontId="73" fillId="12" borderId="0" xfId="0" applyFont="1" applyFill="1" applyProtection="1">
      <protection hidden="1"/>
    </xf>
    <xf numFmtId="0" fontId="74" fillId="0" borderId="0" xfId="11" applyFont="1" applyBorder="1" applyProtection="1">
      <protection hidden="1"/>
    </xf>
    <xf numFmtId="0" fontId="22" fillId="0" borderId="0" xfId="0" applyFont="1" applyAlignment="1" applyProtection="1">
      <alignment vertical="center"/>
      <protection hidden="1"/>
    </xf>
    <xf numFmtId="0" fontId="22" fillId="0" borderId="0" xfId="0" applyFont="1" applyFill="1" applyBorder="1" applyAlignment="1" applyProtection="1">
      <alignment vertical="center"/>
      <protection hidden="1"/>
    </xf>
    <xf numFmtId="2" fontId="0" fillId="0" borderId="0" xfId="0" applyNumberFormat="1" applyFont="1" applyFill="1" applyAlignment="1">
      <alignment horizontal="center"/>
    </xf>
    <xf numFmtId="0" fontId="0" fillId="0" borderId="0" xfId="0" applyBorder="1" applyAlignment="1">
      <alignment horizontal="center" vertical="center" wrapText="1"/>
    </xf>
    <xf numFmtId="2" fontId="0" fillId="0" borderId="45" xfId="0" applyNumberFormat="1" applyFont="1" applyFill="1" applyBorder="1" applyAlignment="1">
      <alignment horizontal="center"/>
    </xf>
    <xf numFmtId="3" fontId="0" fillId="0" borderId="0" xfId="0" applyNumberFormat="1" applyFont="1" applyAlignment="1" applyProtection="1">
      <alignment horizontal="center"/>
      <protection hidden="1"/>
    </xf>
    <xf numFmtId="3" fontId="0" fillId="0" borderId="45" xfId="0" applyNumberFormat="1" applyFont="1" applyBorder="1" applyAlignment="1" applyProtection="1">
      <alignment horizontal="center"/>
      <protection hidden="1"/>
    </xf>
    <xf numFmtId="170" fontId="0" fillId="0" borderId="0" xfId="0" applyNumberFormat="1" applyFont="1" applyFill="1" applyAlignment="1">
      <alignment horizontal="center"/>
    </xf>
    <xf numFmtId="0" fontId="22" fillId="0" borderId="0" xfId="0" applyFont="1" applyFill="1" applyProtection="1">
      <protection hidden="1"/>
    </xf>
    <xf numFmtId="169" fontId="63" fillId="0" borderId="40" xfId="0" applyNumberFormat="1" applyFont="1" applyFill="1" applyBorder="1" applyAlignment="1" applyProtection="1">
      <alignment horizontal="center"/>
      <protection hidden="1"/>
    </xf>
    <xf numFmtId="0" fontId="27" fillId="0" borderId="14" xfId="0" applyFont="1" applyBorder="1" applyAlignment="1" applyProtection="1">
      <alignment horizontal="right"/>
      <protection hidden="1"/>
    </xf>
    <xf numFmtId="0" fontId="28" fillId="0" borderId="12" xfId="0" applyFont="1" applyBorder="1" applyProtection="1">
      <protection hidden="1"/>
    </xf>
    <xf numFmtId="0" fontId="6" fillId="0" borderId="0" xfId="0" applyFont="1" applyBorder="1" applyAlignment="1" applyProtection="1">
      <alignment horizontal="left" indent="1"/>
      <protection hidden="1"/>
    </xf>
    <xf numFmtId="0" fontId="22" fillId="0" borderId="36" xfId="0" applyFont="1" applyBorder="1" applyAlignment="1" applyProtection="1">
      <alignment horizontal="right"/>
      <protection hidden="1"/>
    </xf>
    <xf numFmtId="0" fontId="21" fillId="0" borderId="0" xfId="0" applyFont="1" applyBorder="1" applyAlignment="1" applyProtection="1">
      <alignment horizontal="left" indent="1"/>
      <protection hidden="1"/>
    </xf>
    <xf numFmtId="0" fontId="6" fillId="0" borderId="0" xfId="0" applyFont="1" applyBorder="1" applyAlignment="1" applyProtection="1">
      <alignment horizontal="right"/>
      <protection hidden="1"/>
    </xf>
    <xf numFmtId="0" fontId="22" fillId="0" borderId="0" xfId="0" applyFont="1" applyBorder="1" applyAlignment="1" applyProtection="1">
      <alignment horizontal="right" indent="1"/>
      <protection hidden="1"/>
    </xf>
    <xf numFmtId="0" fontId="6" fillId="0" borderId="17" xfId="0" applyFont="1" applyBorder="1" applyAlignment="1" applyProtection="1">
      <alignment horizontal="right"/>
      <protection hidden="1"/>
    </xf>
    <xf numFmtId="0" fontId="27" fillId="0" borderId="0" xfId="0" applyFont="1" applyBorder="1" applyAlignment="1" applyProtection="1">
      <alignment horizontal="right"/>
      <protection hidden="1"/>
    </xf>
    <xf numFmtId="0" fontId="22" fillId="0" borderId="0" xfId="0" applyFont="1" applyBorder="1" applyAlignment="1" applyProtection="1">
      <alignment horizontal="right" indent="5"/>
      <protection hidden="1"/>
    </xf>
    <xf numFmtId="0" fontId="6" fillId="0" borderId="0" xfId="0" applyFont="1" applyBorder="1" applyAlignment="1" applyProtection="1">
      <alignment horizontal="right" indent="1"/>
      <protection hidden="1"/>
    </xf>
    <xf numFmtId="0" fontId="23" fillId="0" borderId="0" xfId="0" applyFont="1" applyBorder="1" applyAlignment="1" applyProtection="1">
      <alignment horizontal="right"/>
      <protection hidden="1"/>
    </xf>
    <xf numFmtId="0" fontId="23" fillId="0" borderId="0" xfId="0" applyFont="1" applyBorder="1" applyProtection="1">
      <protection hidden="1"/>
    </xf>
    <xf numFmtId="0" fontId="22" fillId="0" borderId="0" xfId="0" applyFont="1" applyBorder="1" applyAlignment="1" applyProtection="1">
      <alignment horizontal="left" indent="5"/>
      <protection hidden="1"/>
    </xf>
    <xf numFmtId="0" fontId="25" fillId="0" borderId="0" xfId="0" applyFont="1" applyBorder="1" applyAlignment="1" applyProtection="1">
      <alignment horizontal="left" indent="1"/>
      <protection hidden="1"/>
    </xf>
    <xf numFmtId="0" fontId="28" fillId="0" borderId="14" xfId="0" applyFont="1" applyBorder="1" applyProtection="1">
      <protection hidden="1"/>
    </xf>
    <xf numFmtId="0" fontId="28" fillId="0" borderId="0" xfId="0" applyFont="1" applyBorder="1" applyProtection="1">
      <protection hidden="1"/>
    </xf>
    <xf numFmtId="0" fontId="24" fillId="0" borderId="0" xfId="5" applyFont="1" applyFill="1" applyAlignment="1" applyProtection="1">
      <alignment horizontal="center" vertical="center"/>
      <protection hidden="1"/>
    </xf>
    <xf numFmtId="167" fontId="27" fillId="7" borderId="47" xfId="0" applyNumberFormat="1" applyFont="1" applyFill="1" applyBorder="1" applyAlignment="1" applyProtection="1">
      <alignment horizontal="center"/>
      <protection locked="0"/>
    </xf>
    <xf numFmtId="167" fontId="22" fillId="0" borderId="0" xfId="0" applyNumberFormat="1" applyFont="1" applyBorder="1" applyAlignment="1" applyProtection="1">
      <alignment horizontal="center"/>
      <protection hidden="1"/>
    </xf>
    <xf numFmtId="167" fontId="22" fillId="0" borderId="0" xfId="0" applyNumberFormat="1" applyFont="1" applyFill="1" applyBorder="1" applyProtection="1">
      <protection hidden="1"/>
    </xf>
    <xf numFmtId="167" fontId="66" fillId="14" borderId="0" xfId="0" applyNumberFormat="1" applyFont="1" applyFill="1" applyBorder="1" applyProtection="1">
      <protection locked="0"/>
    </xf>
    <xf numFmtId="167" fontId="66" fillId="7" borderId="41" xfId="0" applyNumberFormat="1" applyFont="1" applyFill="1" applyBorder="1" applyProtection="1">
      <protection locked="0"/>
    </xf>
    <xf numFmtId="171" fontId="57" fillId="0" borderId="0" xfId="0" applyNumberFormat="1" applyFont="1" applyFill="1" applyBorder="1" applyProtection="1">
      <protection hidden="1"/>
    </xf>
    <xf numFmtId="171" fontId="50" fillId="0" borderId="0" xfId="0" applyNumberFormat="1" applyFont="1" applyFill="1" applyBorder="1" applyProtection="1">
      <protection hidden="1"/>
    </xf>
    <xf numFmtId="0" fontId="6" fillId="0" borderId="45" xfId="0" applyFont="1" applyBorder="1" applyAlignment="1" applyProtection="1">
      <protection hidden="1"/>
    </xf>
    <xf numFmtId="0" fontId="19" fillId="0" borderId="45" xfId="0" applyFont="1" applyBorder="1" applyAlignment="1" applyProtection="1">
      <alignment vertical="center"/>
      <protection hidden="1"/>
    </xf>
    <xf numFmtId="0" fontId="6" fillId="0" borderId="45" xfId="0" applyFont="1" applyBorder="1" applyAlignment="1" applyProtection="1">
      <alignment vertical="center"/>
      <protection hidden="1"/>
    </xf>
    <xf numFmtId="0" fontId="23" fillId="13" borderId="45" xfId="0" applyFont="1" applyFill="1" applyBorder="1" applyAlignment="1" applyProtection="1">
      <alignment horizontal="center" vertical="center"/>
      <protection hidden="1"/>
    </xf>
    <xf numFmtId="172" fontId="22" fillId="0" borderId="0" xfId="0" applyNumberFormat="1" applyFont="1" applyAlignment="1" applyProtection="1">
      <alignment horizontal="center"/>
      <protection hidden="1"/>
    </xf>
    <xf numFmtId="172" fontId="22" fillId="0" borderId="18" xfId="0" applyNumberFormat="1" applyFont="1" applyBorder="1" applyAlignment="1" applyProtection="1">
      <alignment horizontal="center"/>
      <protection hidden="1"/>
    </xf>
    <xf numFmtId="172" fontId="22" fillId="0" borderId="0" xfId="0" applyNumberFormat="1" applyFont="1" applyBorder="1" applyAlignment="1" applyProtection="1">
      <alignment horizontal="center"/>
      <protection hidden="1"/>
    </xf>
    <xf numFmtId="172" fontId="55" fillId="0" borderId="0" xfId="0" applyNumberFormat="1" applyFont="1" applyBorder="1" applyAlignment="1" applyProtection="1">
      <alignment horizontal="center"/>
      <protection hidden="1"/>
    </xf>
    <xf numFmtId="172" fontId="22" fillId="0" borderId="33" xfId="0" applyNumberFormat="1" applyFont="1" applyBorder="1" applyAlignment="1" applyProtection="1">
      <alignment horizontal="center"/>
      <protection hidden="1"/>
    </xf>
    <xf numFmtId="172" fontId="35" fillId="0" borderId="18" xfId="0" applyNumberFormat="1" applyFont="1" applyBorder="1" applyAlignment="1" applyProtection="1">
      <alignment horizontal="center"/>
      <protection hidden="1"/>
    </xf>
    <xf numFmtId="172" fontId="37" fillId="0" borderId="18" xfId="0" applyNumberFormat="1" applyFont="1" applyBorder="1" applyAlignment="1" applyProtection="1">
      <alignment horizontal="center"/>
      <protection hidden="1"/>
    </xf>
    <xf numFmtId="172" fontId="22" fillId="0" borderId="28" xfId="0" applyNumberFormat="1" applyFont="1" applyBorder="1" applyAlignment="1" applyProtection="1">
      <alignment horizontal="center"/>
      <protection hidden="1"/>
    </xf>
    <xf numFmtId="172" fontId="54" fillId="0" borderId="28" xfId="0" applyNumberFormat="1" applyFont="1" applyBorder="1" applyAlignment="1" applyProtection="1">
      <alignment horizontal="center"/>
      <protection hidden="1"/>
    </xf>
    <xf numFmtId="172" fontId="22" fillId="0" borderId="34" xfId="0" applyNumberFormat="1" applyFont="1" applyBorder="1" applyAlignment="1" applyProtection="1">
      <alignment horizontal="center"/>
      <protection hidden="1"/>
    </xf>
    <xf numFmtId="172" fontId="54" fillId="0" borderId="28" xfId="0" applyNumberFormat="1" applyFont="1" applyFill="1" applyBorder="1" applyAlignment="1" applyProtection="1">
      <alignment horizontal="center"/>
      <protection hidden="1"/>
    </xf>
    <xf numFmtId="172" fontId="54" fillId="0" borderId="0" xfId="0" applyNumberFormat="1" applyFont="1" applyBorder="1" applyAlignment="1" applyProtection="1">
      <alignment horizontal="center"/>
      <protection hidden="1"/>
    </xf>
    <xf numFmtId="172" fontId="30" fillId="0" borderId="18" xfId="0" applyNumberFormat="1" applyFont="1" applyBorder="1" applyAlignment="1" applyProtection="1">
      <alignment horizontal="center" vertical="top"/>
      <protection hidden="1"/>
    </xf>
    <xf numFmtId="172" fontId="39" fillId="0" borderId="18" xfId="0" applyNumberFormat="1" applyFont="1" applyBorder="1" applyAlignment="1" applyProtection="1">
      <alignment horizontal="center" vertical="top"/>
      <protection hidden="1"/>
    </xf>
    <xf numFmtId="0" fontId="22" fillId="0" borderId="24" xfId="0" applyFont="1" applyBorder="1" applyProtection="1">
      <protection hidden="1"/>
    </xf>
    <xf numFmtId="172" fontId="22" fillId="0" borderId="25" xfId="0" applyNumberFormat="1" applyFont="1" applyBorder="1" applyAlignment="1" applyProtection="1">
      <alignment horizontal="center"/>
      <protection hidden="1"/>
    </xf>
    <xf numFmtId="0" fontId="22" fillId="0" borderId="25" xfId="0" applyFont="1" applyBorder="1" applyProtection="1">
      <protection hidden="1"/>
    </xf>
    <xf numFmtId="168" fontId="21" fillId="0" borderId="25" xfId="0" applyNumberFormat="1" applyFont="1" applyBorder="1" applyProtection="1">
      <protection hidden="1"/>
    </xf>
    <xf numFmtId="168" fontId="22" fillId="0" borderId="25" xfId="0" applyNumberFormat="1" applyFont="1" applyBorder="1" applyProtection="1">
      <protection hidden="1"/>
    </xf>
    <xf numFmtId="172" fontId="22" fillId="0" borderId="26" xfId="0" quotePrefix="1" applyNumberFormat="1" applyFont="1" applyBorder="1" applyAlignment="1" applyProtection="1">
      <alignment horizontal="center"/>
      <protection hidden="1"/>
    </xf>
    <xf numFmtId="172" fontId="22" fillId="0" borderId="26" xfId="0" applyNumberFormat="1" applyFont="1" applyBorder="1" applyAlignment="1" applyProtection="1">
      <alignment horizontal="center"/>
      <protection hidden="1"/>
    </xf>
    <xf numFmtId="0" fontId="67" fillId="0" borderId="38" xfId="0" applyFont="1" applyFill="1" applyBorder="1" applyAlignment="1" applyProtection="1">
      <alignment vertical="center"/>
      <protection hidden="1"/>
    </xf>
    <xf numFmtId="0" fontId="24" fillId="0" borderId="38" xfId="0" applyFont="1" applyFill="1" applyBorder="1" applyAlignment="1" applyProtection="1">
      <alignment vertical="center" wrapText="1"/>
      <protection hidden="1"/>
    </xf>
    <xf numFmtId="0" fontId="21" fillId="0" borderId="24" xfId="0" applyFont="1" applyBorder="1" applyAlignment="1" applyProtection="1">
      <alignment horizontal="right"/>
      <protection hidden="1"/>
    </xf>
    <xf numFmtId="0" fontId="21" fillId="0" borderId="27" xfId="0" applyFont="1" applyBorder="1" applyAlignment="1" applyProtection="1">
      <alignment horizontal="right"/>
      <protection hidden="1"/>
    </xf>
    <xf numFmtId="0" fontId="56" fillId="0" borderId="27" xfId="0" applyFont="1" applyBorder="1" applyAlignment="1" applyProtection="1">
      <alignment horizontal="right"/>
      <protection hidden="1"/>
    </xf>
    <xf numFmtId="0" fontId="21" fillId="0" borderId="32" xfId="0" applyFont="1" applyBorder="1" applyAlignment="1" applyProtection="1">
      <alignment horizontal="right"/>
      <protection hidden="1"/>
    </xf>
    <xf numFmtId="172" fontId="22" fillId="0" borderId="26" xfId="0" applyNumberFormat="1" applyFont="1" applyBorder="1" applyAlignment="1" applyProtection="1">
      <alignment horizontal="right" indent="1"/>
      <protection hidden="1"/>
    </xf>
    <xf numFmtId="172" fontId="22" fillId="0" borderId="28" xfId="0" applyNumberFormat="1" applyFont="1" applyBorder="1" applyAlignment="1" applyProtection="1">
      <alignment horizontal="right" indent="1"/>
      <protection hidden="1"/>
    </xf>
    <xf numFmtId="172" fontId="55" fillId="0" borderId="28" xfId="0" applyNumberFormat="1" applyFont="1" applyBorder="1" applyAlignment="1" applyProtection="1">
      <alignment horizontal="right" indent="1"/>
      <protection hidden="1"/>
    </xf>
    <xf numFmtId="172" fontId="22" fillId="0" borderId="34" xfId="0" applyNumberFormat="1" applyFont="1" applyBorder="1" applyAlignment="1" applyProtection="1">
      <alignment horizontal="right" indent="1"/>
      <protection hidden="1"/>
    </xf>
    <xf numFmtId="0" fontId="24" fillId="0" borderId="0" xfId="5" applyFont="1" applyFill="1" applyAlignment="1" applyProtection="1">
      <alignment horizontal="center" vertical="center" wrapText="1"/>
      <protection hidden="1"/>
    </xf>
    <xf numFmtId="0" fontId="6" fillId="0" borderId="0" xfId="0" applyFont="1" applyAlignment="1" applyProtection="1">
      <alignment vertical="center"/>
      <protection hidden="1"/>
    </xf>
    <xf numFmtId="0" fontId="6" fillId="2" borderId="0" xfId="0" applyFont="1" applyFill="1" applyBorder="1" applyAlignment="1" applyProtection="1">
      <alignment vertical="center"/>
      <protection hidden="1"/>
    </xf>
    <xf numFmtId="3" fontId="19" fillId="2" borderId="1" xfId="1" applyNumberFormat="1" applyFont="1" applyFill="1" applyBorder="1" applyAlignment="1" applyProtection="1">
      <alignment horizontal="center" vertical="center"/>
      <protection hidden="1"/>
    </xf>
    <xf numFmtId="172" fontId="22" fillId="2" borderId="15" xfId="0" applyNumberFormat="1" applyFont="1" applyFill="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70" fillId="0" borderId="35" xfId="0" applyFont="1" applyBorder="1" applyAlignment="1" applyProtection="1">
      <alignment horizontal="center" vertical="center"/>
      <protection hidden="1"/>
    </xf>
    <xf numFmtId="3" fontId="25" fillId="0" borderId="36" xfId="0" applyNumberFormat="1" applyFont="1" applyBorder="1" applyAlignment="1" applyProtection="1">
      <alignment horizontal="center" vertical="center"/>
      <protection hidden="1"/>
    </xf>
    <xf numFmtId="172" fontId="36" fillId="0" borderId="37"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3" fontId="33" fillId="0" borderId="36" xfId="0" applyNumberFormat="1" applyFont="1" applyBorder="1" applyAlignment="1" applyProtection="1">
      <alignment horizontal="center" vertical="center"/>
      <protection hidden="1"/>
    </xf>
    <xf numFmtId="172" fontId="34" fillId="0" borderId="37" xfId="0" applyNumberFormat="1"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3" fontId="23" fillId="0" borderId="36" xfId="0" applyNumberFormat="1" applyFont="1" applyBorder="1" applyAlignment="1" applyProtection="1">
      <alignment horizontal="center" vertical="center"/>
      <protection hidden="1"/>
    </xf>
    <xf numFmtId="172" fontId="31" fillId="0" borderId="37" xfId="0" applyNumberFormat="1"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3" fontId="28" fillId="0" borderId="36" xfId="0" applyNumberFormat="1" applyFont="1" applyBorder="1" applyAlignment="1" applyProtection="1">
      <alignment horizontal="center" vertical="center"/>
      <protection hidden="1"/>
    </xf>
    <xf numFmtId="172" fontId="40" fillId="0" borderId="37" xfId="0" applyNumberFormat="1" applyFont="1" applyBorder="1" applyAlignment="1" applyProtection="1">
      <alignment horizontal="center" vertical="center"/>
      <protection hidden="1"/>
    </xf>
    <xf numFmtId="0" fontId="22" fillId="2" borderId="0" xfId="0" applyFont="1" applyFill="1" applyBorder="1" applyAlignment="1" applyProtection="1">
      <alignment vertical="center"/>
      <protection hidden="1"/>
    </xf>
    <xf numFmtId="0" fontId="22" fillId="0" borderId="15"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172" fontId="36" fillId="0" borderId="15" xfId="0" applyNumberFormat="1" applyFont="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34" fillId="0" borderId="14"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72" fontId="34" fillId="0" borderId="15" xfId="0" applyNumberFormat="1" applyFont="1" applyBorder="1" applyAlignment="1" applyProtection="1">
      <alignment horizontal="center" vertical="center"/>
      <protection hidden="1"/>
    </xf>
    <xf numFmtId="0" fontId="31" fillId="0" borderId="14"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172" fontId="31" fillId="0" borderId="15" xfId="0" applyNumberFormat="1" applyFont="1" applyBorder="1" applyAlignment="1" applyProtection="1">
      <alignment horizontal="center" vertical="center"/>
      <protection hidden="1"/>
    </xf>
    <xf numFmtId="0" fontId="40" fillId="0" borderId="14" xfId="0" applyFont="1" applyBorder="1" applyAlignment="1" applyProtection="1">
      <alignment horizontal="center" vertical="center"/>
      <protection hidden="1"/>
    </xf>
    <xf numFmtId="0" fontId="40" fillId="0" borderId="0" xfId="0" applyFont="1" applyBorder="1" applyAlignment="1" applyProtection="1">
      <alignment horizontal="center" vertical="center"/>
      <protection hidden="1"/>
    </xf>
    <xf numFmtId="172" fontId="40" fillId="0" borderId="15" xfId="0" applyNumberFormat="1" applyFont="1" applyBorder="1" applyAlignment="1" applyProtection="1">
      <alignment horizontal="center" vertical="center"/>
      <protection hidden="1"/>
    </xf>
    <xf numFmtId="172" fontId="44" fillId="2" borderId="15" xfId="1" applyNumberFormat="1"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172" fontId="51" fillId="0" borderId="21" xfId="0" applyNumberFormat="1" applyFont="1" applyFill="1" applyBorder="1" applyAlignment="1" applyProtection="1">
      <alignment horizontal="center" vertical="center"/>
      <protection hidden="1"/>
    </xf>
    <xf numFmtId="0" fontId="38" fillId="0" borderId="0" xfId="0" applyFont="1" applyAlignment="1" applyProtection="1">
      <alignment vertical="center"/>
      <protection hidden="1"/>
    </xf>
    <xf numFmtId="0" fontId="22" fillId="0" borderId="0" xfId="0" applyFont="1" applyFill="1" applyAlignment="1" applyProtection="1">
      <alignment vertical="center"/>
      <protection hidden="1"/>
    </xf>
    <xf numFmtId="172" fontId="26" fillId="0" borderId="15" xfId="0" applyNumberFormat="1"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172" fontId="35" fillId="0" borderId="15" xfId="0" applyNumberFormat="1" applyFont="1" applyFill="1" applyBorder="1" applyAlignment="1" applyProtection="1">
      <alignment horizontal="center" vertical="center"/>
      <protection hidden="1"/>
    </xf>
    <xf numFmtId="0" fontId="37" fillId="0" borderId="14"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172" fontId="37" fillId="0" borderId="15" xfId="0" applyNumberFormat="1" applyFont="1" applyFill="1" applyBorder="1" applyAlignment="1" applyProtection="1">
      <alignment horizontal="center" vertical="center"/>
      <protection hidden="1"/>
    </xf>
    <xf numFmtId="0" fontId="30" fillId="0" borderId="14"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172" fontId="30" fillId="0" borderId="15" xfId="0" applyNumberFormat="1" applyFont="1" applyFill="1" applyBorder="1" applyAlignment="1" applyProtection="1">
      <alignment horizontal="center" vertical="center"/>
      <protection hidden="1"/>
    </xf>
    <xf numFmtId="0" fontId="39" fillId="0" borderId="14"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172" fontId="39" fillId="0" borderId="15" xfId="0" applyNumberFormat="1" applyFont="1" applyFill="1" applyBorder="1" applyAlignment="1" applyProtection="1">
      <alignment horizontal="center" vertical="center"/>
      <protection hidden="1"/>
    </xf>
    <xf numFmtId="172" fontId="26" fillId="2" borderId="15" xfId="0" applyNumberFormat="1"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172" fontId="35" fillId="0" borderId="15" xfId="0" applyNumberFormat="1" applyFont="1" applyBorder="1" applyAlignment="1" applyProtection="1">
      <alignment horizontal="center" vertical="center"/>
      <protection hidden="1"/>
    </xf>
    <xf numFmtId="0" fontId="37" fillId="0" borderId="14"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172" fontId="37" fillId="0" borderId="15" xfId="0" applyNumberFormat="1" applyFont="1" applyBorder="1" applyAlignment="1" applyProtection="1">
      <alignment horizontal="center" vertical="center"/>
      <protection hidden="1"/>
    </xf>
    <xf numFmtId="0" fontId="30" fillId="0" borderId="14"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172" fontId="30" fillId="0" borderId="15" xfId="0" applyNumberFormat="1" applyFont="1" applyBorder="1" applyAlignment="1" applyProtection="1">
      <alignment horizontal="center" vertical="center"/>
      <protection hidden="1"/>
    </xf>
    <xf numFmtId="0" fontId="39" fillId="0" borderId="14"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172" fontId="39" fillId="0" borderId="15" xfId="0" applyNumberFormat="1" applyFont="1" applyBorder="1" applyAlignment="1" applyProtection="1">
      <alignment horizontal="center" vertical="center"/>
      <protection hidden="1"/>
    </xf>
    <xf numFmtId="168" fontId="19" fillId="7" borderId="1" xfId="1" applyNumberFormat="1" applyFont="1" applyFill="1" applyBorder="1" applyAlignment="1" applyProtection="1">
      <alignment vertical="center"/>
      <protection locked="0"/>
    </xf>
    <xf numFmtId="0" fontId="6" fillId="0" borderId="15" xfId="0" applyFont="1" applyBorder="1" applyAlignment="1" applyProtection="1">
      <alignment vertical="center"/>
      <protection hidden="1"/>
    </xf>
    <xf numFmtId="168" fontId="19" fillId="0" borderId="0" xfId="1" applyNumberFormat="1" applyFont="1" applyFill="1" applyBorder="1" applyAlignment="1" applyProtection="1">
      <alignment vertical="center"/>
      <protection hidden="1"/>
    </xf>
    <xf numFmtId="168" fontId="25" fillId="0" borderId="0" xfId="0" applyNumberFormat="1" applyFont="1" applyBorder="1" applyAlignment="1" applyProtection="1">
      <alignment vertical="center"/>
      <protection hidden="1"/>
    </xf>
    <xf numFmtId="172" fontId="45" fillId="0" borderId="15" xfId="0" applyNumberFormat="1" applyFont="1" applyBorder="1" applyAlignment="1" applyProtection="1">
      <alignment horizontal="center" vertical="center"/>
      <protection hidden="1"/>
    </xf>
    <xf numFmtId="168" fontId="33" fillId="0" borderId="0" xfId="0" applyNumberFormat="1" applyFont="1" applyBorder="1" applyAlignment="1" applyProtection="1">
      <alignment vertical="center"/>
      <protection hidden="1"/>
    </xf>
    <xf numFmtId="172" fontId="47" fillId="0" borderId="15" xfId="0" applyNumberFormat="1" applyFont="1" applyFill="1" applyBorder="1" applyAlignment="1" applyProtection="1">
      <alignment horizontal="center" vertical="center"/>
      <protection hidden="1"/>
    </xf>
    <xf numFmtId="168" fontId="23" fillId="0" borderId="0" xfId="0" applyNumberFormat="1" applyFont="1" applyBorder="1" applyAlignment="1" applyProtection="1">
      <alignment vertical="center"/>
      <protection hidden="1"/>
    </xf>
    <xf numFmtId="172" fontId="51" fillId="0" borderId="15" xfId="0" applyNumberFormat="1" applyFont="1" applyFill="1" applyBorder="1" applyAlignment="1" applyProtection="1">
      <alignment horizontal="center" vertical="center"/>
      <protection hidden="1"/>
    </xf>
    <xf numFmtId="168" fontId="28" fillId="0" borderId="0" xfId="0" applyNumberFormat="1" applyFont="1" applyBorder="1" applyAlignment="1" applyProtection="1">
      <alignment vertical="center"/>
      <protection hidden="1"/>
    </xf>
    <xf numFmtId="172" fontId="52" fillId="0" borderId="15" xfId="0" applyNumberFormat="1" applyFont="1" applyFill="1" applyBorder="1" applyAlignment="1" applyProtection="1">
      <alignment horizontal="center" vertical="center"/>
      <protection hidden="1"/>
    </xf>
    <xf numFmtId="44" fontId="22" fillId="0" borderId="15" xfId="0" applyNumberFormat="1" applyFont="1" applyBorder="1" applyAlignment="1" applyProtection="1">
      <alignment vertical="center"/>
      <protection hidden="1"/>
    </xf>
    <xf numFmtId="44" fontId="22" fillId="0" borderId="0" xfId="0" applyNumberFormat="1" applyFont="1" applyFill="1" applyBorder="1" applyAlignment="1" applyProtection="1">
      <alignment vertical="center"/>
      <protection hidden="1"/>
    </xf>
    <xf numFmtId="0" fontId="31" fillId="0" borderId="0" xfId="0" applyFont="1" applyBorder="1" applyAlignment="1" applyProtection="1">
      <alignment vertical="center"/>
      <protection hidden="1"/>
    </xf>
    <xf numFmtId="172" fontId="49" fillId="0" borderId="15" xfId="0" applyNumberFormat="1" applyFont="1" applyFill="1" applyBorder="1" applyAlignment="1" applyProtection="1">
      <alignment horizontal="center" vertical="center"/>
      <protection hidden="1"/>
    </xf>
    <xf numFmtId="172" fontId="50" fillId="0" borderId="15" xfId="0" applyNumberFormat="1" applyFont="1" applyFill="1" applyBorder="1" applyAlignment="1" applyProtection="1">
      <alignment horizontal="center" vertical="center"/>
      <protection hidden="1"/>
    </xf>
    <xf numFmtId="0" fontId="22" fillId="2" borderId="14" xfId="0" applyFont="1" applyFill="1" applyBorder="1" applyAlignment="1" applyProtection="1">
      <alignment horizontal="left" vertical="center"/>
      <protection hidden="1"/>
    </xf>
    <xf numFmtId="168" fontId="27" fillId="7" borderId="1" xfId="1" applyNumberFormat="1" applyFont="1" applyFill="1" applyBorder="1" applyAlignment="1" applyProtection="1">
      <alignment vertical="center"/>
      <protection locked="0"/>
    </xf>
    <xf numFmtId="0" fontId="22" fillId="0" borderId="15" xfId="0" applyFont="1" applyBorder="1" applyAlignment="1" applyProtection="1">
      <alignment vertical="center"/>
      <protection hidden="1"/>
    </xf>
    <xf numFmtId="168" fontId="36" fillId="0" borderId="0" xfId="0" applyNumberFormat="1" applyFont="1" applyBorder="1" applyAlignment="1" applyProtection="1">
      <alignment vertical="center"/>
      <protection hidden="1"/>
    </xf>
    <xf numFmtId="172" fontId="46" fillId="0" borderId="15" xfId="0" applyNumberFormat="1" applyFont="1" applyBorder="1" applyAlignment="1" applyProtection="1">
      <alignment horizontal="center" vertical="center"/>
      <protection hidden="1"/>
    </xf>
    <xf numFmtId="168" fontId="34" fillId="0" borderId="0" xfId="0" applyNumberFormat="1" applyFont="1" applyBorder="1" applyAlignment="1" applyProtection="1">
      <alignment vertical="center"/>
      <protection hidden="1"/>
    </xf>
    <xf numFmtId="172" fontId="48" fillId="0" borderId="15" xfId="0" applyNumberFormat="1" applyFont="1" applyFill="1" applyBorder="1" applyAlignment="1" applyProtection="1">
      <alignment horizontal="center" vertical="center"/>
      <protection hidden="1"/>
    </xf>
    <xf numFmtId="168" fontId="31" fillId="0" borderId="0" xfId="0" applyNumberFormat="1" applyFont="1" applyBorder="1" applyAlignment="1" applyProtection="1">
      <alignment vertical="center"/>
      <protection hidden="1"/>
    </xf>
    <xf numFmtId="168" fontId="40" fillId="0" borderId="0" xfId="0" applyNumberFormat="1" applyFont="1" applyBorder="1" applyAlignment="1" applyProtection="1">
      <alignment vertical="center"/>
      <protection hidden="1"/>
    </xf>
    <xf numFmtId="0" fontId="22" fillId="0" borderId="38" xfId="0" applyFont="1" applyBorder="1" applyAlignment="1" applyProtection="1">
      <alignment vertical="center"/>
      <protection hidden="1"/>
    </xf>
    <xf numFmtId="168" fontId="19" fillId="2" borderId="0" xfId="1" applyNumberFormat="1" applyFont="1" applyFill="1" applyBorder="1" applyAlignment="1" applyProtection="1">
      <alignment vertical="center"/>
      <protection hidden="1"/>
    </xf>
    <xf numFmtId="44" fontId="22" fillId="0" borderId="38" xfId="0" applyNumberFormat="1" applyFont="1" applyBorder="1" applyAlignment="1" applyProtection="1">
      <alignment vertical="center"/>
      <protection hidden="1"/>
    </xf>
    <xf numFmtId="0" fontId="22" fillId="7" borderId="22" xfId="0" applyFont="1" applyFill="1" applyBorder="1" applyAlignment="1" applyProtection="1">
      <alignment horizontal="left" vertical="center"/>
      <protection locked="0"/>
    </xf>
    <xf numFmtId="172" fontId="44" fillId="0" borderId="15" xfId="1" applyNumberFormat="1" applyFont="1" applyFill="1" applyBorder="1" applyAlignment="1" applyProtection="1">
      <alignment horizontal="center" vertical="center"/>
      <protection hidden="1"/>
    </xf>
    <xf numFmtId="168" fontId="34" fillId="0" borderId="0" xfId="0" applyNumberFormat="1" applyFont="1" applyFill="1" applyBorder="1" applyAlignment="1" applyProtection="1">
      <alignment vertical="center"/>
      <protection hidden="1"/>
    </xf>
    <xf numFmtId="168" fontId="31" fillId="0" borderId="0" xfId="0" applyNumberFormat="1" applyFont="1" applyFill="1" applyBorder="1" applyAlignment="1" applyProtection="1">
      <alignment vertical="center"/>
      <protection hidden="1"/>
    </xf>
    <xf numFmtId="168" fontId="40" fillId="0" borderId="0" xfId="0" applyNumberFormat="1" applyFont="1" applyFill="1" applyBorder="1" applyAlignment="1" applyProtection="1">
      <alignment vertical="center"/>
      <protection hidden="1"/>
    </xf>
    <xf numFmtId="0" fontId="22" fillId="0" borderId="0" xfId="0" applyFont="1" applyBorder="1" applyAlignment="1" applyProtection="1">
      <alignment vertical="center"/>
      <protection hidden="1"/>
    </xf>
    <xf numFmtId="168" fontId="23" fillId="0" borderId="0" xfId="1" applyNumberFormat="1" applyFont="1" applyFill="1" applyBorder="1" applyAlignment="1" applyProtection="1">
      <alignment vertical="center"/>
      <protection hidden="1"/>
    </xf>
    <xf numFmtId="172" fontId="51" fillId="0" borderId="15" xfId="1" applyNumberFormat="1" applyFont="1" applyFill="1" applyBorder="1" applyAlignment="1" applyProtection="1">
      <alignment horizontal="center" vertical="center"/>
      <protection hidden="1"/>
    </xf>
    <xf numFmtId="0" fontId="22" fillId="11" borderId="43" xfId="0" applyFont="1" applyFill="1" applyBorder="1" applyAlignment="1" applyProtection="1">
      <alignment vertical="center"/>
      <protection hidden="1"/>
    </xf>
    <xf numFmtId="0" fontId="36" fillId="11" borderId="43" xfId="0" applyFont="1" applyFill="1" applyBorder="1" applyAlignment="1" applyProtection="1">
      <alignment vertical="center"/>
      <protection hidden="1"/>
    </xf>
    <xf numFmtId="172" fontId="22" fillId="11" borderId="43" xfId="0" applyNumberFormat="1" applyFont="1" applyFill="1" applyBorder="1" applyAlignment="1" applyProtection="1">
      <alignment horizontal="center" vertical="center"/>
      <protection hidden="1"/>
    </xf>
    <xf numFmtId="44" fontId="22" fillId="0" borderId="38" xfId="0" applyNumberFormat="1" applyFont="1" applyFill="1" applyBorder="1" applyAlignment="1" applyProtection="1">
      <alignment vertical="center"/>
      <protection hidden="1"/>
    </xf>
    <xf numFmtId="0" fontId="36" fillId="11" borderId="43" xfId="0" applyFont="1" applyFill="1" applyBorder="1" applyAlignment="1" applyProtection="1">
      <alignment horizontal="center" vertical="center"/>
      <protection hidden="1"/>
    </xf>
    <xf numFmtId="172" fontId="35" fillId="11" borderId="44" xfId="0" applyNumberFormat="1" applyFont="1" applyFill="1" applyBorder="1" applyAlignment="1" applyProtection="1">
      <alignment horizontal="center" vertical="center"/>
      <protection hidden="1"/>
    </xf>
    <xf numFmtId="0" fontId="34" fillId="11" borderId="43" xfId="0" applyFont="1" applyFill="1" applyBorder="1" applyAlignment="1" applyProtection="1">
      <alignment vertical="center"/>
      <protection hidden="1"/>
    </xf>
    <xf numFmtId="172" fontId="37" fillId="11" borderId="44" xfId="0" applyNumberFormat="1" applyFont="1" applyFill="1" applyBorder="1" applyAlignment="1" applyProtection="1">
      <alignment horizontal="center" vertical="center"/>
      <protection hidden="1"/>
    </xf>
    <xf numFmtId="0" fontId="31" fillId="11" borderId="43" xfId="0" applyFont="1" applyFill="1" applyBorder="1" applyAlignment="1" applyProtection="1">
      <alignment vertical="center"/>
      <protection hidden="1"/>
    </xf>
    <xf numFmtId="172" fontId="30" fillId="11" borderId="44" xfId="0" applyNumberFormat="1" applyFont="1" applyFill="1" applyBorder="1" applyAlignment="1" applyProtection="1">
      <alignment horizontal="center" vertical="center"/>
      <protection hidden="1"/>
    </xf>
    <xf numFmtId="0" fontId="40" fillId="11" borderId="43" xfId="0" applyFont="1" applyFill="1" applyBorder="1" applyAlignment="1" applyProtection="1">
      <alignment vertical="center"/>
      <protection hidden="1"/>
    </xf>
    <xf numFmtId="172" fontId="39" fillId="11" borderId="44" xfId="0" applyNumberFormat="1" applyFont="1" applyFill="1" applyBorder="1" applyAlignment="1" applyProtection="1">
      <alignment horizontal="center" vertical="center"/>
      <protection hidden="1"/>
    </xf>
    <xf numFmtId="172" fontId="22" fillId="0" borderId="15" xfId="0" applyNumberFormat="1" applyFont="1" applyBorder="1" applyAlignment="1" applyProtection="1">
      <alignment horizontal="center" vertical="center"/>
      <protection hidden="1"/>
    </xf>
    <xf numFmtId="166" fontId="22" fillId="0" borderId="0" xfId="0" applyNumberFormat="1" applyFont="1" applyFill="1" applyBorder="1" applyAlignment="1" applyProtection="1">
      <alignment vertical="center"/>
      <protection hidden="1"/>
    </xf>
    <xf numFmtId="0" fontId="42" fillId="0" borderId="0" xfId="0" applyFont="1" applyAlignment="1" applyProtection="1">
      <alignment vertical="center"/>
      <protection hidden="1"/>
    </xf>
    <xf numFmtId="172" fontId="26" fillId="0" borderId="15" xfId="0" applyNumberFormat="1" applyFont="1" applyBorder="1" applyAlignment="1" applyProtection="1">
      <alignment horizontal="center" vertical="center"/>
      <protection hidden="1"/>
    </xf>
    <xf numFmtId="1" fontId="22" fillId="0" borderId="0" xfId="0" applyNumberFormat="1" applyFont="1" applyFill="1" applyBorder="1" applyAlignment="1" applyProtection="1">
      <alignment vertical="center"/>
      <protection hidden="1"/>
    </xf>
    <xf numFmtId="0" fontId="6" fillId="2" borderId="14" xfId="0" applyFont="1" applyFill="1" applyBorder="1" applyAlignment="1" applyProtection="1">
      <alignment horizontal="left" vertical="center"/>
      <protection hidden="1"/>
    </xf>
    <xf numFmtId="0" fontId="22" fillId="0" borderId="14" xfId="0" applyFont="1" applyFill="1" applyBorder="1" applyAlignment="1" applyProtection="1">
      <alignment horizontal="left" vertical="center"/>
      <protection hidden="1"/>
    </xf>
    <xf numFmtId="0" fontId="22" fillId="11" borderId="42" xfId="0" applyFont="1" applyFill="1" applyBorder="1" applyAlignment="1" applyProtection="1">
      <alignment horizontal="left" vertical="center"/>
      <protection hidden="1"/>
    </xf>
    <xf numFmtId="0" fontId="22" fillId="0" borderId="14" xfId="0" applyFont="1" applyBorder="1" applyAlignment="1" applyProtection="1">
      <alignment horizontal="left" vertical="center"/>
      <protection hidden="1"/>
    </xf>
    <xf numFmtId="0" fontId="27" fillId="0" borderId="14" xfId="0" applyFont="1" applyFill="1" applyBorder="1" applyAlignment="1" applyProtection="1">
      <alignment horizontal="left" vertical="center"/>
      <protection hidden="1"/>
    </xf>
    <xf numFmtId="0" fontId="23" fillId="2" borderId="20" xfId="0" applyFont="1" applyFill="1" applyBorder="1" applyAlignment="1" applyProtection="1">
      <alignment horizontal="left" vertical="center"/>
      <protection hidden="1"/>
    </xf>
    <xf numFmtId="0" fontId="23" fillId="2" borderId="14" xfId="0" applyFont="1" applyFill="1" applyBorder="1" applyAlignment="1" applyProtection="1">
      <alignment horizontal="left" vertical="center"/>
      <protection hidden="1"/>
    </xf>
    <xf numFmtId="0" fontId="23" fillId="2" borderId="19" xfId="0" applyFont="1" applyFill="1" applyBorder="1" applyAlignment="1" applyProtection="1">
      <alignment vertical="center"/>
      <protection hidden="1"/>
    </xf>
    <xf numFmtId="168" fontId="23" fillId="10" borderId="41" xfId="1" applyNumberFormat="1" applyFont="1" applyFill="1" applyBorder="1" applyAlignment="1" applyProtection="1">
      <alignment vertical="center"/>
      <protection hidden="1"/>
    </xf>
    <xf numFmtId="172" fontId="51" fillId="2" borderId="15" xfId="1" applyNumberFormat="1" applyFont="1" applyFill="1" applyBorder="1" applyAlignment="1" applyProtection="1">
      <alignment horizontal="center" vertical="center"/>
      <protection hidden="1"/>
    </xf>
    <xf numFmtId="0" fontId="23" fillId="0" borderId="38" xfId="0" applyFont="1" applyBorder="1" applyAlignment="1" applyProtection="1">
      <alignment vertical="center"/>
      <protection hidden="1"/>
    </xf>
    <xf numFmtId="0" fontId="23" fillId="0" borderId="19" xfId="0" applyFont="1" applyBorder="1" applyAlignment="1" applyProtection="1">
      <alignment horizontal="center" vertical="center"/>
      <protection hidden="1"/>
    </xf>
    <xf numFmtId="172" fontId="51" fillId="0" borderId="21" xfId="0" applyNumberFormat="1" applyFont="1" applyBorder="1" applyAlignment="1" applyProtection="1">
      <alignment horizontal="center" vertical="center"/>
      <protection hidden="1"/>
    </xf>
    <xf numFmtId="0" fontId="23" fillId="0" borderId="0" xfId="0" applyFont="1" applyFill="1" applyBorder="1" applyAlignment="1" applyProtection="1">
      <alignment vertical="center"/>
      <protection hidden="1"/>
    </xf>
    <xf numFmtId="0" fontId="77" fillId="0" borderId="0" xfId="0" applyFont="1" applyAlignment="1" applyProtection="1">
      <alignment vertical="center"/>
      <protection hidden="1"/>
    </xf>
    <xf numFmtId="0" fontId="23" fillId="2" borderId="0" xfId="0" applyFont="1" applyFill="1" applyBorder="1" applyAlignment="1" applyProtection="1">
      <alignment vertical="center"/>
      <protection hidden="1"/>
    </xf>
    <xf numFmtId="168" fontId="23" fillId="10" borderId="0" xfId="1" applyNumberFormat="1" applyFont="1" applyFill="1" applyBorder="1" applyAlignment="1" applyProtection="1">
      <alignment vertical="center"/>
      <protection hidden="1"/>
    </xf>
    <xf numFmtId="44" fontId="31" fillId="0" borderId="38" xfId="0" applyNumberFormat="1" applyFont="1" applyBorder="1" applyAlignment="1" applyProtection="1">
      <alignment vertical="center"/>
      <protection hidden="1"/>
    </xf>
    <xf numFmtId="44" fontId="31" fillId="0" borderId="0" xfId="0" applyNumberFormat="1" applyFont="1" applyFill="1" applyBorder="1" applyAlignment="1" applyProtection="1">
      <alignment vertical="center"/>
      <protection hidden="1"/>
    </xf>
    <xf numFmtId="2" fontId="27" fillId="7" borderId="10" xfId="2" applyNumberFormat="1" applyFont="1" applyFill="1" applyBorder="1" applyAlignment="1" applyProtection="1">
      <alignment horizontal="center" vertical="center"/>
      <protection locked="0" hidden="1"/>
    </xf>
    <xf numFmtId="2" fontId="27" fillId="7" borderId="1" xfId="2" applyNumberFormat="1" applyFont="1" applyFill="1" applyBorder="1" applyAlignment="1" applyProtection="1">
      <alignment horizontal="center" vertical="center"/>
      <protection locked="0" hidden="1"/>
    </xf>
    <xf numFmtId="3" fontId="27" fillId="7" borderId="1" xfId="2" applyNumberFormat="1" applyFont="1" applyFill="1" applyBorder="1" applyAlignment="1" applyProtection="1">
      <alignment horizontal="center" vertical="center"/>
      <protection locked="0" hidden="1"/>
    </xf>
    <xf numFmtId="164" fontId="27" fillId="7" borderId="1" xfId="2" applyNumberFormat="1" applyFont="1" applyFill="1" applyBorder="1" applyAlignment="1" applyProtection="1">
      <alignment horizontal="center" vertical="center"/>
      <protection locked="0" hidden="1"/>
    </xf>
    <xf numFmtId="4" fontId="36" fillId="0" borderId="0" xfId="2" applyNumberFormat="1" applyFont="1" applyBorder="1" applyAlignment="1" applyProtection="1">
      <alignment horizontal="center" vertical="center"/>
      <protection hidden="1"/>
    </xf>
    <xf numFmtId="1" fontId="36" fillId="0" borderId="0" xfId="2" applyNumberFormat="1" applyFont="1" applyBorder="1" applyAlignment="1" applyProtection="1">
      <alignment horizontal="center" vertical="center"/>
      <protection hidden="1"/>
    </xf>
    <xf numFmtId="166" fontId="36" fillId="0" borderId="0" xfId="2" applyNumberFormat="1" applyFont="1" applyBorder="1" applyAlignment="1" applyProtection="1">
      <alignment horizontal="center" vertical="center"/>
      <protection hidden="1"/>
    </xf>
    <xf numFmtId="164" fontId="36" fillId="0" borderId="0" xfId="2" applyNumberFormat="1" applyFont="1" applyBorder="1" applyAlignment="1" applyProtection="1">
      <alignment horizontal="center" vertical="center"/>
      <protection hidden="1"/>
    </xf>
    <xf numFmtId="4" fontId="34" fillId="0" borderId="0" xfId="2" applyNumberFormat="1" applyFont="1" applyBorder="1" applyAlignment="1" applyProtection="1">
      <alignment horizontal="center" vertical="center"/>
      <protection hidden="1"/>
    </xf>
    <xf numFmtId="1" fontId="34" fillId="0" borderId="0" xfId="2" applyNumberFormat="1" applyFont="1" applyBorder="1" applyAlignment="1" applyProtection="1">
      <alignment horizontal="center" vertical="center"/>
      <protection hidden="1"/>
    </xf>
    <xf numFmtId="166" fontId="34" fillId="0" borderId="0" xfId="2" applyNumberFormat="1" applyFont="1" applyBorder="1" applyAlignment="1" applyProtection="1">
      <alignment horizontal="center" vertical="center"/>
      <protection hidden="1"/>
    </xf>
    <xf numFmtId="164" fontId="34" fillId="0" borderId="0" xfId="2" applyNumberFormat="1" applyFont="1" applyBorder="1" applyAlignment="1" applyProtection="1">
      <alignment horizontal="center" vertical="center"/>
      <protection hidden="1"/>
    </xf>
    <xf numFmtId="4" fontId="31" fillId="0" borderId="0" xfId="2" applyNumberFormat="1" applyFont="1" applyBorder="1" applyAlignment="1" applyProtection="1">
      <alignment horizontal="center" vertical="center"/>
      <protection hidden="1"/>
    </xf>
    <xf numFmtId="1" fontId="31" fillId="0" borderId="0" xfId="2" applyNumberFormat="1" applyFont="1" applyBorder="1" applyAlignment="1" applyProtection="1">
      <alignment horizontal="center" vertical="center"/>
      <protection hidden="1"/>
    </xf>
    <xf numFmtId="166" fontId="31" fillId="0" borderId="0" xfId="2" applyNumberFormat="1" applyFont="1" applyBorder="1" applyAlignment="1" applyProtection="1">
      <alignment horizontal="center" vertical="center"/>
      <protection hidden="1"/>
    </xf>
    <xf numFmtId="164" fontId="31" fillId="0" borderId="0" xfId="2" applyNumberFormat="1" applyFont="1" applyBorder="1" applyAlignment="1" applyProtection="1">
      <alignment horizontal="center" vertical="center"/>
      <protection hidden="1"/>
    </xf>
    <xf numFmtId="4" fontId="40" fillId="0" borderId="0" xfId="2" applyNumberFormat="1" applyFont="1" applyBorder="1" applyAlignment="1" applyProtection="1">
      <alignment horizontal="center" vertical="center"/>
      <protection hidden="1"/>
    </xf>
    <xf numFmtId="1" fontId="40" fillId="0" borderId="48" xfId="2" applyNumberFormat="1" applyFont="1" applyBorder="1" applyAlignment="1" applyProtection="1">
      <alignment horizontal="center" vertical="center"/>
      <protection hidden="1"/>
    </xf>
    <xf numFmtId="166" fontId="40" fillId="0" borderId="0" xfId="2" applyNumberFormat="1" applyFont="1" applyBorder="1" applyAlignment="1" applyProtection="1">
      <alignment horizontal="center" vertical="center"/>
      <protection hidden="1"/>
    </xf>
    <xf numFmtId="164" fontId="40" fillId="0" borderId="0" xfId="2" applyNumberFormat="1" applyFont="1" applyBorder="1" applyAlignment="1" applyProtection="1">
      <alignment horizontal="center" vertical="center"/>
      <protection hidden="1"/>
    </xf>
    <xf numFmtId="10" fontId="33" fillId="7" borderId="22" xfId="0" applyNumberFormat="1" applyFont="1" applyFill="1" applyBorder="1" applyAlignment="1" applyProtection="1">
      <alignment horizontal="center" vertical="center"/>
      <protection locked="0"/>
    </xf>
    <xf numFmtId="10" fontId="34" fillId="0" borderId="23" xfId="0" applyNumberFormat="1" applyFont="1" applyBorder="1" applyAlignment="1" applyProtection="1">
      <alignment horizontal="center" vertical="center"/>
      <protection hidden="1"/>
    </xf>
    <xf numFmtId="10" fontId="23" fillId="0" borderId="20" xfId="0" applyNumberFormat="1" applyFont="1" applyBorder="1" applyAlignment="1" applyProtection="1">
      <alignment horizontal="center" vertical="center"/>
      <protection hidden="1"/>
    </xf>
    <xf numFmtId="10" fontId="34" fillId="11" borderId="42" xfId="0" applyNumberFormat="1" applyFont="1" applyFill="1" applyBorder="1" applyAlignment="1" applyProtection="1">
      <alignment horizontal="center" vertical="center"/>
      <protection hidden="1"/>
    </xf>
    <xf numFmtId="10" fontId="31" fillId="0" borderId="14" xfId="0" applyNumberFormat="1" applyFont="1" applyBorder="1" applyAlignment="1" applyProtection="1">
      <alignment horizontal="center" vertical="center"/>
      <protection hidden="1"/>
    </xf>
    <xf numFmtId="10" fontId="31" fillId="11" borderId="42" xfId="0" applyNumberFormat="1" applyFont="1" applyFill="1" applyBorder="1" applyAlignment="1" applyProtection="1">
      <alignment horizontal="center" vertical="center"/>
      <protection locked="0"/>
    </xf>
    <xf numFmtId="10" fontId="31" fillId="11" borderId="42" xfId="0" applyNumberFormat="1" applyFont="1" applyFill="1" applyBorder="1" applyAlignment="1" applyProtection="1">
      <alignment horizontal="center" vertical="center"/>
      <protection hidden="1"/>
    </xf>
    <xf numFmtId="4" fontId="34" fillId="0" borderId="0" xfId="2" applyNumberFormat="1" applyFont="1" applyFill="1" applyBorder="1" applyAlignment="1" applyProtection="1">
      <alignment horizontal="center" vertical="center"/>
      <protection hidden="1"/>
    </xf>
    <xf numFmtId="1" fontId="40" fillId="0" borderId="0" xfId="2" applyNumberFormat="1" applyFont="1" applyBorder="1" applyAlignment="1" applyProtection="1">
      <alignment horizontal="center" vertical="center"/>
      <protection hidden="1"/>
    </xf>
    <xf numFmtId="10" fontId="33" fillId="0" borderId="23" xfId="0" applyNumberFormat="1" applyFont="1" applyFill="1" applyBorder="1" applyAlignment="1" applyProtection="1">
      <alignment horizontal="center" vertical="center"/>
      <protection locked="0"/>
    </xf>
    <xf numFmtId="0" fontId="78" fillId="0" borderId="0" xfId="0" applyFont="1" applyProtection="1">
      <protection hidden="1"/>
    </xf>
    <xf numFmtId="0" fontId="78" fillId="0" borderId="27" xfId="0" applyFont="1" applyBorder="1" applyProtection="1">
      <protection hidden="1"/>
    </xf>
    <xf numFmtId="172" fontId="78" fillId="0" borderId="0" xfId="0" applyNumberFormat="1" applyFont="1" applyBorder="1" applyAlignment="1" applyProtection="1">
      <alignment horizontal="center"/>
      <protection hidden="1"/>
    </xf>
    <xf numFmtId="0" fontId="78" fillId="0" borderId="0" xfId="0" applyFont="1" applyBorder="1" applyProtection="1">
      <protection hidden="1"/>
    </xf>
    <xf numFmtId="168" fontId="78" fillId="0" borderId="0" xfId="0" applyNumberFormat="1" applyFont="1" applyBorder="1" applyProtection="1">
      <protection hidden="1"/>
    </xf>
    <xf numFmtId="0" fontId="78" fillId="0" borderId="28" xfId="0" applyFont="1" applyBorder="1" applyAlignment="1" applyProtection="1">
      <alignment horizontal="right"/>
      <protection hidden="1"/>
    </xf>
    <xf numFmtId="0" fontId="78" fillId="0" borderId="0" xfId="0" applyFont="1" applyBorder="1" applyAlignment="1" applyProtection="1">
      <alignment horizontal="right"/>
      <protection hidden="1"/>
    </xf>
    <xf numFmtId="0" fontId="78" fillId="0" borderId="27" xfId="0" applyFont="1" applyBorder="1" applyAlignment="1" applyProtection="1">
      <alignment horizontal="right"/>
      <protection hidden="1"/>
    </xf>
    <xf numFmtId="44" fontId="78" fillId="0" borderId="0" xfId="0" applyNumberFormat="1" applyFont="1" applyBorder="1" applyProtection="1">
      <protection hidden="1"/>
    </xf>
    <xf numFmtId="172" fontId="78" fillId="0" borderId="28" xfId="0" applyNumberFormat="1" applyFont="1" applyBorder="1" applyAlignment="1" applyProtection="1">
      <alignment horizontal="center"/>
      <protection hidden="1"/>
    </xf>
    <xf numFmtId="0" fontId="78" fillId="0" borderId="0" xfId="0" applyFont="1" applyFill="1" applyBorder="1" applyProtection="1">
      <protection hidden="1"/>
    </xf>
    <xf numFmtId="0" fontId="78" fillId="0" borderId="32" xfId="0" applyFont="1" applyBorder="1" applyProtection="1">
      <protection hidden="1"/>
    </xf>
    <xf numFmtId="172" fontId="78" fillId="0" borderId="33" xfId="0" applyNumberFormat="1" applyFont="1" applyBorder="1" applyAlignment="1" applyProtection="1">
      <alignment horizontal="center"/>
      <protection hidden="1"/>
    </xf>
    <xf numFmtId="0" fontId="78" fillId="0" borderId="33" xfId="0" applyFont="1" applyBorder="1" applyProtection="1">
      <protection hidden="1"/>
    </xf>
    <xf numFmtId="168" fontId="78" fillId="0" borderId="33" xfId="0" applyNumberFormat="1" applyFont="1" applyBorder="1" applyProtection="1">
      <protection hidden="1"/>
    </xf>
    <xf numFmtId="0" fontId="78" fillId="0" borderId="34" xfId="0" applyFont="1" applyBorder="1" applyAlignment="1" applyProtection="1">
      <alignment horizontal="right"/>
      <protection hidden="1"/>
    </xf>
    <xf numFmtId="0" fontId="78" fillId="0" borderId="32" xfId="0" applyFont="1" applyBorder="1" applyAlignment="1" applyProtection="1">
      <alignment horizontal="right"/>
      <protection hidden="1"/>
    </xf>
    <xf numFmtId="171" fontId="78" fillId="0" borderId="33" xfId="0" applyNumberFormat="1" applyFont="1" applyBorder="1" applyProtection="1">
      <protection hidden="1"/>
    </xf>
    <xf numFmtId="172" fontId="78" fillId="0" borderId="34" xfId="0" applyNumberFormat="1" applyFont="1" applyBorder="1" applyAlignment="1" applyProtection="1">
      <alignment horizontal="center"/>
      <protection hidden="1"/>
    </xf>
    <xf numFmtId="44" fontId="78" fillId="0" borderId="0" xfId="0" applyNumberFormat="1" applyFont="1" applyFill="1" applyBorder="1" applyProtection="1">
      <protection hidden="1"/>
    </xf>
    <xf numFmtId="172" fontId="78" fillId="0" borderId="28" xfId="0" applyNumberFormat="1" applyFont="1" applyFill="1" applyBorder="1" applyAlignment="1" applyProtection="1">
      <alignment horizontal="center"/>
      <protection hidden="1"/>
    </xf>
    <xf numFmtId="0" fontId="78" fillId="0" borderId="29" xfId="0" applyFont="1" applyBorder="1" applyProtection="1">
      <protection hidden="1"/>
    </xf>
    <xf numFmtId="172" fontId="78" fillId="0" borderId="30" xfId="0" applyNumberFormat="1" applyFont="1" applyBorder="1" applyAlignment="1" applyProtection="1">
      <alignment horizontal="center"/>
      <protection hidden="1"/>
    </xf>
    <xf numFmtId="0" fontId="78" fillId="0" borderId="30" xfId="0" applyFont="1" applyBorder="1" applyProtection="1">
      <protection hidden="1"/>
    </xf>
    <xf numFmtId="168" fontId="78" fillId="0" borderId="30" xfId="0" applyNumberFormat="1" applyFont="1" applyBorder="1" applyProtection="1">
      <protection hidden="1"/>
    </xf>
    <xf numFmtId="0" fontId="78" fillId="0" borderId="31" xfId="0" applyFont="1" applyBorder="1" applyAlignment="1" applyProtection="1">
      <alignment horizontal="right"/>
      <protection hidden="1"/>
    </xf>
    <xf numFmtId="0" fontId="78" fillId="0" borderId="29" xfId="0" applyFont="1" applyBorder="1" applyAlignment="1" applyProtection="1">
      <alignment horizontal="right"/>
      <protection hidden="1"/>
    </xf>
    <xf numFmtId="171" fontId="78" fillId="0" borderId="30" xfId="0" applyNumberFormat="1" applyFont="1" applyFill="1" applyBorder="1" applyProtection="1">
      <protection hidden="1"/>
    </xf>
    <xf numFmtId="172" fontId="78" fillId="0" borderId="31" xfId="0" applyNumberFormat="1" applyFont="1" applyFill="1" applyBorder="1" applyAlignment="1" applyProtection="1">
      <alignment horizontal="center"/>
      <protection hidden="1"/>
    </xf>
    <xf numFmtId="0" fontId="78" fillId="0" borderId="29" xfId="0" applyFont="1" applyFill="1" applyBorder="1" applyAlignment="1" applyProtection="1">
      <alignment horizontal="right"/>
      <protection hidden="1"/>
    </xf>
    <xf numFmtId="172" fontId="78" fillId="0" borderId="31" xfId="0" applyNumberFormat="1" applyFont="1" applyBorder="1" applyAlignment="1" applyProtection="1">
      <alignment horizontal="center"/>
      <protection hidden="1"/>
    </xf>
    <xf numFmtId="4" fontId="22" fillId="7" borderId="41" xfId="0" applyNumberFormat="1" applyFont="1" applyFill="1" applyBorder="1" applyAlignment="1" applyProtection="1">
      <alignment horizontal="center"/>
      <protection locked="0"/>
    </xf>
    <xf numFmtId="1" fontId="27" fillId="0" borderId="1" xfId="2" applyNumberFormat="1" applyFont="1" applyFill="1" applyBorder="1" applyAlignment="1" applyProtection="1">
      <alignment horizontal="center" vertical="center"/>
      <protection hidden="1"/>
    </xf>
    <xf numFmtId="0" fontId="36" fillId="0" borderId="0" xfId="0" applyFont="1" applyAlignment="1" applyProtection="1">
      <alignment vertical="top" wrapText="1"/>
      <protection hidden="1"/>
    </xf>
    <xf numFmtId="0" fontId="20" fillId="0" borderId="0" xfId="0" applyFont="1" applyBorder="1" applyAlignment="1" applyProtection="1">
      <alignment horizontal="right" indent="2"/>
      <protection hidden="1"/>
    </xf>
    <xf numFmtId="0" fontId="84" fillId="0" borderId="0" xfId="0" applyFont="1" applyProtection="1">
      <protection hidden="1"/>
    </xf>
    <xf numFmtId="0" fontId="71" fillId="12" borderId="0" xfId="0" applyFont="1" applyFill="1" applyBorder="1" applyProtection="1">
      <protection hidden="1"/>
    </xf>
    <xf numFmtId="0" fontId="19"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protection hidden="1"/>
    </xf>
    <xf numFmtId="0" fontId="23" fillId="13" borderId="0" xfId="0" applyFont="1" applyFill="1" applyBorder="1" applyAlignment="1" applyProtection="1">
      <alignment horizontal="center" vertical="center"/>
      <protection hidden="1"/>
    </xf>
    <xf numFmtId="2" fontId="21" fillId="0" borderId="0" xfId="0" applyNumberFormat="1" applyFont="1" applyFill="1" applyAlignment="1">
      <alignment vertical="top" wrapText="1"/>
    </xf>
    <xf numFmtId="0" fontId="22" fillId="0" borderId="49" xfId="0" applyFont="1" applyBorder="1" applyProtection="1">
      <protection hidden="1"/>
    </xf>
    <xf numFmtId="0" fontId="21" fillId="0" borderId="49" xfId="0" applyFont="1" applyBorder="1" applyAlignment="1" applyProtection="1">
      <alignment horizontal="center"/>
      <protection hidden="1"/>
    </xf>
    <xf numFmtId="0" fontId="21" fillId="0" borderId="49" xfId="0" applyFont="1" applyBorder="1" applyAlignment="1" applyProtection="1">
      <alignment horizontal="left"/>
      <protection hidden="1"/>
    </xf>
    <xf numFmtId="0" fontId="22" fillId="0" borderId="49" xfId="0" applyFont="1" applyBorder="1" applyAlignment="1" applyProtection="1">
      <alignment horizontal="center"/>
      <protection hidden="1"/>
    </xf>
    <xf numFmtId="0" fontId="0" fillId="0" borderId="0" xfId="0" applyBorder="1" applyAlignment="1"/>
    <xf numFmtId="1" fontId="27" fillId="0" borderId="0" xfId="2" applyNumberFormat="1" applyFont="1" applyFill="1" applyBorder="1" applyAlignment="1" applyProtection="1">
      <alignment horizontal="center" vertical="center"/>
      <protection hidden="1"/>
    </xf>
    <xf numFmtId="0" fontId="33" fillId="7" borderId="22" xfId="0" applyNumberFormat="1" applyFont="1" applyFill="1" applyBorder="1" applyAlignment="1" applyProtection="1">
      <alignment horizontal="center" vertical="center"/>
      <protection locked="0"/>
    </xf>
    <xf numFmtId="164" fontId="33" fillId="7" borderId="22" xfId="0" applyNumberFormat="1" applyFont="1" applyFill="1" applyBorder="1" applyAlignment="1" applyProtection="1">
      <alignment horizontal="center" vertical="center"/>
      <protection locked="0"/>
    </xf>
    <xf numFmtId="1" fontId="33" fillId="7" borderId="22" xfId="0" applyNumberFormat="1" applyFont="1" applyFill="1" applyBorder="1" applyAlignment="1" applyProtection="1">
      <alignment horizontal="center" vertical="center"/>
      <protection locked="0"/>
    </xf>
    <xf numFmtId="164" fontId="33" fillId="7" borderId="39" xfId="0" applyNumberFormat="1" applyFont="1" applyFill="1" applyBorder="1" applyAlignment="1" applyProtection="1">
      <alignment horizontal="center" vertical="center"/>
      <protection locked="0"/>
    </xf>
    <xf numFmtId="0" fontId="28" fillId="0" borderId="0" xfId="4" applyFont="1" applyAlignment="1" applyProtection="1">
      <alignment horizontal="center" vertical="center" wrapText="1"/>
      <protection hidden="1"/>
    </xf>
    <xf numFmtId="0" fontId="22" fillId="7" borderId="0" xfId="4" applyFont="1" applyFill="1" applyAlignment="1" applyProtection="1">
      <alignment horizontal="left" vertical="top" wrapText="1" indent="1"/>
      <protection hidden="1"/>
    </xf>
    <xf numFmtId="0" fontId="22" fillId="7" borderId="0" xfId="4" applyFont="1" applyFill="1" applyAlignment="1" applyProtection="1">
      <alignment horizontal="left" wrapText="1" indent="1"/>
      <protection hidden="1"/>
    </xf>
    <xf numFmtId="0" fontId="24" fillId="8" borderId="0" xfId="5" applyFont="1" applyFill="1" applyAlignment="1" applyProtection="1">
      <alignment horizontal="center" vertical="center"/>
      <protection hidden="1"/>
    </xf>
    <xf numFmtId="0" fontId="22" fillId="0" borderId="0" xfId="4" applyFont="1" applyAlignment="1" applyProtection="1">
      <alignment horizontal="left" wrapText="1" indent="1"/>
      <protection hidden="1"/>
    </xf>
    <xf numFmtId="0" fontId="83" fillId="0" borderId="0" xfId="0" applyFont="1" applyAlignment="1" applyProtection="1">
      <alignment horizontal="center"/>
      <protection hidden="1"/>
    </xf>
    <xf numFmtId="0" fontId="36" fillId="0" borderId="52" xfId="0" applyFont="1" applyBorder="1" applyAlignment="1" applyProtection="1">
      <alignment horizontal="left" vertical="top" wrapText="1" indent="1"/>
      <protection hidden="1"/>
    </xf>
    <xf numFmtId="0" fontId="36" fillId="0" borderId="53" xfId="0" applyFont="1" applyBorder="1" applyAlignment="1" applyProtection="1">
      <alignment horizontal="left" vertical="top" wrapText="1" indent="1"/>
      <protection hidden="1"/>
    </xf>
    <xf numFmtId="0" fontId="36" fillId="0" borderId="54" xfId="0" applyFont="1" applyBorder="1" applyAlignment="1" applyProtection="1">
      <alignment horizontal="left" vertical="top" wrapText="1" indent="1"/>
      <protection hidden="1"/>
    </xf>
    <xf numFmtId="0" fontId="36" fillId="0" borderId="55" xfId="0" applyFont="1" applyBorder="1" applyAlignment="1" applyProtection="1">
      <alignment horizontal="left" vertical="top" wrapText="1" indent="1"/>
      <protection hidden="1"/>
    </xf>
    <xf numFmtId="0" fontId="36" fillId="0" borderId="0" xfId="0" applyFont="1" applyBorder="1" applyAlignment="1" applyProtection="1">
      <alignment horizontal="left" vertical="top" wrapText="1" indent="1"/>
      <protection hidden="1"/>
    </xf>
    <xf numFmtId="0" fontId="36" fillId="0" borderId="56" xfId="0" applyFont="1" applyBorder="1" applyAlignment="1" applyProtection="1">
      <alignment horizontal="left" vertical="top" wrapText="1" indent="1"/>
      <protection hidden="1"/>
    </xf>
    <xf numFmtId="0" fontId="36" fillId="0" borderId="57" xfId="0" applyFont="1" applyBorder="1" applyAlignment="1" applyProtection="1">
      <alignment horizontal="left" vertical="top" wrapText="1" indent="1"/>
      <protection hidden="1"/>
    </xf>
    <xf numFmtId="0" fontId="36" fillId="0" borderId="58" xfId="0" applyFont="1" applyBorder="1" applyAlignment="1" applyProtection="1">
      <alignment horizontal="left" vertical="top" wrapText="1" indent="1"/>
      <protection hidden="1"/>
    </xf>
    <xf numFmtId="0" fontId="36" fillId="0" borderId="59" xfId="0" applyFont="1" applyBorder="1" applyAlignment="1" applyProtection="1">
      <alignment horizontal="left" vertical="top" wrapText="1" indent="1"/>
      <protection hidden="1"/>
    </xf>
    <xf numFmtId="0" fontId="36" fillId="0" borderId="52" xfId="0" applyFont="1" applyBorder="1" applyAlignment="1" applyProtection="1">
      <alignment horizontal="left" vertical="center" wrapText="1" indent="1"/>
      <protection hidden="1"/>
    </xf>
    <xf numFmtId="0" fontId="36" fillId="0" borderId="53" xfId="0" applyFont="1" applyBorder="1" applyAlignment="1" applyProtection="1">
      <alignment horizontal="left" vertical="center" wrapText="1" indent="1"/>
      <protection hidden="1"/>
    </xf>
    <xf numFmtId="0" fontId="36" fillId="0" borderId="54" xfId="0" applyFont="1" applyBorder="1" applyAlignment="1" applyProtection="1">
      <alignment horizontal="left" vertical="center" wrapText="1" indent="1"/>
      <protection hidden="1"/>
    </xf>
    <xf numFmtId="0" fontId="36" fillId="0" borderId="57" xfId="0" applyFont="1" applyBorder="1" applyAlignment="1" applyProtection="1">
      <alignment horizontal="left" vertical="center" wrapText="1" indent="1"/>
      <protection hidden="1"/>
    </xf>
    <xf numFmtId="0" fontId="36" fillId="0" borderId="58" xfId="0" applyFont="1" applyBorder="1" applyAlignment="1" applyProtection="1">
      <alignment horizontal="left" vertical="center" wrapText="1" indent="1"/>
      <protection hidden="1"/>
    </xf>
    <xf numFmtId="0" fontId="36" fillId="0" borderId="59" xfId="0" applyFont="1" applyBorder="1" applyAlignment="1" applyProtection="1">
      <alignment horizontal="left" vertical="center" wrapText="1" indent="1"/>
      <protection hidden="1"/>
    </xf>
    <xf numFmtId="0" fontId="0" fillId="0" borderId="51" xfId="0" applyFont="1" applyBorder="1" applyAlignment="1" applyProtection="1">
      <alignment horizontal="center" vertical="center" wrapText="1"/>
      <protection hidden="1"/>
    </xf>
    <xf numFmtId="0" fontId="0" fillId="0" borderId="49" xfId="0" applyFont="1" applyBorder="1" applyAlignment="1" applyProtection="1">
      <alignment horizontal="center" vertical="center" wrapText="1"/>
      <protection hidden="1"/>
    </xf>
    <xf numFmtId="0" fontId="0" fillId="7" borderId="41" xfId="0" applyFont="1" applyFill="1" applyBorder="1" applyAlignment="1" applyProtection="1">
      <alignment horizontal="left" indent="1"/>
      <protection locked="0"/>
    </xf>
    <xf numFmtId="0" fontId="23" fillId="0" borderId="14" xfId="0" applyFont="1" applyBorder="1" applyAlignment="1" applyProtection="1">
      <alignment horizontal="right" wrapText="1" indent="2"/>
      <protection hidden="1"/>
    </xf>
    <xf numFmtId="0" fontId="23" fillId="0" borderId="0" xfId="0" applyFont="1" applyBorder="1" applyAlignment="1" applyProtection="1">
      <alignment horizontal="right" wrapText="1" indent="2"/>
      <protection hidden="1"/>
    </xf>
    <xf numFmtId="0" fontId="0" fillId="7" borderId="41" xfId="0" applyFill="1" applyBorder="1" applyAlignment="1" applyProtection="1">
      <alignment horizontal="left" indent="1"/>
      <protection locked="0"/>
    </xf>
    <xf numFmtId="0" fontId="36" fillId="0" borderId="55" xfId="0" applyFont="1" applyBorder="1" applyAlignment="1" applyProtection="1">
      <alignment horizontal="left" vertical="center" wrapText="1" indent="1"/>
      <protection hidden="1"/>
    </xf>
    <xf numFmtId="0" fontId="36" fillId="0" borderId="0" xfId="0" applyFont="1" applyBorder="1" applyAlignment="1" applyProtection="1">
      <alignment horizontal="left" vertical="center" wrapText="1" indent="1"/>
      <protection hidden="1"/>
    </xf>
    <xf numFmtId="0" fontId="36" fillId="0" borderId="56" xfId="0" applyFont="1" applyBorder="1" applyAlignment="1" applyProtection="1">
      <alignment horizontal="left" vertical="center" wrapText="1" indent="1"/>
      <protection hidden="1"/>
    </xf>
    <xf numFmtId="0" fontId="0" fillId="0" borderId="0" xfId="0" applyFont="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0" fontId="22" fillId="0" borderId="50" xfId="0" applyFont="1" applyBorder="1" applyAlignment="1" applyProtection="1">
      <alignment horizontal="center"/>
      <protection hidden="1"/>
    </xf>
    <xf numFmtId="0" fontId="81" fillId="12" borderId="0" xfId="0" applyFont="1" applyFill="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45" xfId="0" applyFont="1" applyBorder="1" applyAlignment="1" applyProtection="1">
      <alignment horizontal="center" vertical="center"/>
      <protection hidden="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22" fillId="0" borderId="46" xfId="0" applyFont="1" applyBorder="1" applyAlignment="1" applyProtection="1">
      <alignment horizontal="center"/>
      <protection hidden="1"/>
    </xf>
    <xf numFmtId="2" fontId="21" fillId="0" borderId="0" xfId="0" applyNumberFormat="1" applyFont="1" applyFill="1" applyAlignment="1">
      <alignment horizontal="left" vertical="center" wrapText="1" indent="1"/>
    </xf>
    <xf numFmtId="0" fontId="0" fillId="0" borderId="50" xfId="0"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45" xfId="0" applyFont="1" applyBorder="1" applyAlignment="1" applyProtection="1">
      <alignment horizontal="center" vertical="center" wrapText="1"/>
      <protection hidden="1"/>
    </xf>
    <xf numFmtId="0" fontId="24" fillId="6" borderId="11" xfId="0" applyFont="1" applyFill="1" applyBorder="1" applyAlignment="1" applyProtection="1">
      <alignment horizontal="center" vertical="center" wrapText="1"/>
      <protection hidden="1"/>
    </xf>
    <xf numFmtId="0" fontId="24" fillId="6" borderId="12" xfId="0" applyFont="1" applyFill="1" applyBorder="1" applyAlignment="1" applyProtection="1">
      <alignment horizontal="center" vertical="center" wrapText="1"/>
      <protection hidden="1"/>
    </xf>
    <xf numFmtId="0" fontId="24" fillId="6" borderId="13" xfId="0" applyFont="1" applyFill="1" applyBorder="1" applyAlignment="1" applyProtection="1">
      <alignment horizontal="center" vertical="center" wrapText="1"/>
      <protection hidden="1"/>
    </xf>
    <xf numFmtId="0" fontId="24" fillId="6" borderId="14" xfId="0" applyFont="1" applyFill="1" applyBorder="1" applyAlignment="1" applyProtection="1">
      <alignment horizontal="center" vertical="center" wrapText="1"/>
      <protection hidden="1"/>
    </xf>
    <xf numFmtId="0" fontId="24" fillId="6" borderId="0" xfId="0" applyFont="1" applyFill="1" applyBorder="1" applyAlignment="1" applyProtection="1">
      <alignment horizontal="center" vertical="center" wrapText="1"/>
      <protection hidden="1"/>
    </xf>
    <xf numFmtId="0" fontId="24" fillId="6" borderId="15" xfId="0" applyFont="1" applyFill="1" applyBorder="1" applyAlignment="1" applyProtection="1">
      <alignment horizontal="center" vertical="center" wrapText="1"/>
      <protection hidden="1"/>
    </xf>
    <xf numFmtId="0" fontId="24" fillId="8" borderId="11" xfId="0" applyFont="1" applyFill="1" applyBorder="1" applyAlignment="1" applyProtection="1">
      <alignment horizontal="center" vertical="center" wrapText="1"/>
      <protection hidden="1"/>
    </xf>
    <xf numFmtId="0" fontId="24" fillId="8" borderId="12" xfId="0" applyFont="1" applyFill="1" applyBorder="1" applyAlignment="1" applyProtection="1">
      <alignment horizontal="center" vertical="center" wrapText="1"/>
      <protection hidden="1"/>
    </xf>
    <xf numFmtId="0" fontId="24" fillId="8" borderId="13" xfId="0" applyFont="1" applyFill="1" applyBorder="1" applyAlignment="1" applyProtection="1">
      <alignment horizontal="center" vertical="center" wrapText="1"/>
      <protection hidden="1"/>
    </xf>
    <xf numFmtId="0" fontId="24" fillId="8" borderId="14" xfId="0" applyFont="1" applyFill="1" applyBorder="1" applyAlignment="1" applyProtection="1">
      <alignment horizontal="center" vertical="center" wrapText="1"/>
      <protection hidden="1"/>
    </xf>
    <xf numFmtId="0" fontId="24" fillId="8" borderId="0" xfId="0" applyFont="1" applyFill="1" applyBorder="1" applyAlignment="1" applyProtection="1">
      <alignment horizontal="center" vertical="center" wrapText="1"/>
      <protection hidden="1"/>
    </xf>
    <xf numFmtId="0" fontId="24" fillId="8" borderId="15" xfId="0" applyFont="1" applyFill="1" applyBorder="1" applyAlignment="1" applyProtection="1">
      <alignment horizontal="center" vertical="center" wrapText="1"/>
      <protection hidden="1"/>
    </xf>
    <xf numFmtId="0" fontId="24" fillId="9" borderId="11" xfId="0" applyFont="1" applyFill="1" applyBorder="1" applyAlignment="1" applyProtection="1">
      <alignment horizontal="center" vertical="center" wrapText="1"/>
      <protection hidden="1"/>
    </xf>
    <xf numFmtId="0" fontId="24" fillId="9" borderId="12" xfId="0" applyFont="1" applyFill="1" applyBorder="1" applyAlignment="1" applyProtection="1">
      <alignment horizontal="center" vertical="center" wrapText="1"/>
      <protection hidden="1"/>
    </xf>
    <xf numFmtId="0" fontId="24" fillId="9" borderId="13" xfId="0" applyFont="1" applyFill="1" applyBorder="1" applyAlignment="1" applyProtection="1">
      <alignment horizontal="center" vertical="center" wrapText="1"/>
      <protection hidden="1"/>
    </xf>
    <xf numFmtId="0" fontId="24" fillId="9" borderId="14" xfId="0" applyFont="1" applyFill="1" applyBorder="1" applyAlignment="1" applyProtection="1">
      <alignment horizontal="center" vertical="center" wrapText="1"/>
      <protection hidden="1"/>
    </xf>
    <xf numFmtId="0" fontId="24" fillId="9" borderId="0" xfId="0" applyFont="1" applyFill="1" applyBorder="1" applyAlignment="1" applyProtection="1">
      <alignment horizontal="center" vertical="center" wrapText="1"/>
      <protection hidden="1"/>
    </xf>
    <xf numFmtId="0" fontId="24" fillId="9" borderId="15" xfId="0" applyFont="1" applyFill="1" applyBorder="1" applyAlignment="1" applyProtection="1">
      <alignment horizontal="center" vertical="center" wrapText="1"/>
      <protection hidden="1"/>
    </xf>
    <xf numFmtId="0" fontId="76" fillId="0" borderId="0" xfId="0" applyFont="1" applyAlignment="1" applyProtection="1">
      <alignment horizontal="right" vertical="center" indent="1"/>
      <protection hidden="1"/>
    </xf>
    <xf numFmtId="0" fontId="76" fillId="0" borderId="30" xfId="0" applyFont="1" applyBorder="1" applyAlignment="1" applyProtection="1">
      <alignment horizontal="right" vertical="center" indent="1"/>
      <protection hidden="1"/>
    </xf>
    <xf numFmtId="0" fontId="24" fillId="8" borderId="0" xfId="5" applyFont="1" applyFill="1" applyAlignment="1" applyProtection="1">
      <alignment horizontal="center" vertical="center" wrapText="1"/>
      <protection hidden="1"/>
    </xf>
    <xf numFmtId="0" fontId="22" fillId="0" borderId="15" xfId="0" applyFont="1" applyBorder="1" applyAlignment="1" applyProtection="1">
      <alignment horizontal="center" vertical="center"/>
      <protection hidden="1"/>
    </xf>
    <xf numFmtId="0" fontId="69" fillId="0" borderId="11" xfId="0" applyFont="1" applyBorder="1" applyAlignment="1" applyProtection="1">
      <alignment horizontal="center" vertical="center"/>
      <protection hidden="1"/>
    </xf>
    <xf numFmtId="0" fontId="69" fillId="0" borderId="12" xfId="0" applyFont="1" applyBorder="1" applyAlignment="1" applyProtection="1">
      <alignment horizontal="center" vertical="center"/>
      <protection hidden="1"/>
    </xf>
    <xf numFmtId="0" fontId="69" fillId="0" borderId="13" xfId="0" applyFont="1" applyBorder="1" applyAlignment="1" applyProtection="1">
      <alignment horizontal="center" vertical="center"/>
      <protection hidden="1"/>
    </xf>
    <xf numFmtId="0" fontId="68" fillId="0" borderId="11" xfId="0" applyFont="1" applyBorder="1" applyAlignment="1" applyProtection="1">
      <alignment horizontal="center" vertical="center"/>
      <protection hidden="1"/>
    </xf>
    <xf numFmtId="0" fontId="68" fillId="0" borderId="12" xfId="0" applyFont="1" applyBorder="1" applyAlignment="1" applyProtection="1">
      <alignment horizontal="center" vertical="center"/>
      <protection hidden="1"/>
    </xf>
    <xf numFmtId="0" fontId="68" fillId="0" borderId="13" xfId="0" applyFont="1" applyBorder="1" applyAlignment="1" applyProtection="1">
      <alignment horizontal="center" vertical="center"/>
      <protection hidden="1"/>
    </xf>
    <xf numFmtId="0" fontId="24" fillId="11" borderId="11" xfId="0" applyFont="1" applyFill="1" applyBorder="1" applyAlignment="1" applyProtection="1">
      <alignment horizontal="center" vertical="center" wrapText="1"/>
      <protection hidden="1"/>
    </xf>
    <xf numFmtId="0" fontId="24" fillId="11" borderId="12" xfId="0" applyFont="1" applyFill="1" applyBorder="1" applyAlignment="1" applyProtection="1">
      <alignment horizontal="center" vertical="center" wrapText="1"/>
      <protection hidden="1"/>
    </xf>
    <xf numFmtId="0" fontId="24" fillId="11" borderId="13" xfId="0" applyFont="1" applyFill="1" applyBorder="1" applyAlignment="1" applyProtection="1">
      <alignment horizontal="center" vertical="center" wrapText="1"/>
      <protection hidden="1"/>
    </xf>
    <xf numFmtId="0" fontId="24" fillId="11" borderId="14" xfId="0" applyFont="1" applyFill="1" applyBorder="1" applyAlignment="1" applyProtection="1">
      <alignment horizontal="center" vertical="center" wrapText="1"/>
      <protection hidden="1"/>
    </xf>
    <xf numFmtId="0" fontId="24" fillId="11" borderId="0" xfId="0" applyFont="1" applyFill="1" applyBorder="1" applyAlignment="1" applyProtection="1">
      <alignment horizontal="center" vertical="center" wrapText="1"/>
      <protection hidden="1"/>
    </xf>
    <xf numFmtId="0" fontId="24" fillId="11" borderId="15" xfId="0" applyFont="1" applyFill="1" applyBorder="1" applyAlignment="1" applyProtection="1">
      <alignment horizontal="center" vertical="center" wrapText="1"/>
      <protection hidden="1"/>
    </xf>
    <xf numFmtId="0" fontId="68" fillId="15" borderId="11" xfId="0" applyFont="1" applyFill="1" applyBorder="1" applyAlignment="1" applyProtection="1">
      <alignment horizontal="center" vertical="center"/>
      <protection hidden="1"/>
    </xf>
    <xf numFmtId="0" fontId="68" fillId="15" borderId="12" xfId="0" applyFont="1" applyFill="1" applyBorder="1" applyAlignment="1" applyProtection="1">
      <alignment horizontal="center" vertical="center"/>
      <protection hidden="1"/>
    </xf>
    <xf numFmtId="0" fontId="68" fillId="15" borderId="13" xfId="0" applyFont="1" applyFill="1" applyBorder="1" applyAlignment="1" applyProtection="1">
      <alignment horizontal="center" vertical="center"/>
      <protection hidden="1"/>
    </xf>
    <xf numFmtId="0" fontId="68" fillId="15" borderId="14" xfId="0" applyFont="1" applyFill="1" applyBorder="1" applyAlignment="1" applyProtection="1">
      <alignment horizontal="center" vertical="center"/>
      <protection hidden="1"/>
    </xf>
    <xf numFmtId="0" fontId="68" fillId="15" borderId="0" xfId="0" applyFont="1" applyFill="1" applyBorder="1" applyAlignment="1" applyProtection="1">
      <alignment horizontal="center" vertical="center"/>
      <protection hidden="1"/>
    </xf>
    <xf numFmtId="0" fontId="68" fillId="15" borderId="15" xfId="0" applyFont="1" applyFill="1" applyBorder="1" applyAlignment="1" applyProtection="1">
      <alignment horizontal="center" vertical="center"/>
      <protection hidden="1"/>
    </xf>
    <xf numFmtId="0" fontId="25" fillId="0" borderId="0" xfId="4" applyFont="1" applyAlignment="1" applyProtection="1">
      <alignment horizontal="center"/>
      <protection hidden="1"/>
    </xf>
    <xf numFmtId="0" fontId="14" fillId="4" borderId="4" xfId="11" applyFont="1" applyFill="1" applyBorder="1" applyAlignment="1" applyProtection="1">
      <protection hidden="1"/>
    </xf>
    <xf numFmtId="0" fontId="14" fillId="4" borderId="5" xfId="11" applyFont="1" applyFill="1" applyBorder="1" applyAlignment="1" applyProtection="1">
      <protection hidden="1"/>
    </xf>
    <xf numFmtId="0" fontId="14" fillId="4" borderId="6" xfId="11" applyFont="1" applyFill="1" applyBorder="1" applyAlignment="1" applyProtection="1">
      <protection hidden="1"/>
    </xf>
    <xf numFmtId="0" fontId="16" fillId="4" borderId="7" xfId="11" quotePrefix="1" applyFont="1" applyFill="1" applyBorder="1" applyAlignment="1" applyProtection="1">
      <protection hidden="1"/>
    </xf>
    <xf numFmtId="0" fontId="16" fillId="4" borderId="5" xfId="11" applyFont="1" applyFill="1" applyBorder="1" applyAlignment="1" applyProtection="1">
      <protection hidden="1"/>
    </xf>
    <xf numFmtId="0" fontId="16" fillId="4" borderId="6" xfId="11" applyFont="1" applyFill="1" applyBorder="1" applyAlignment="1" applyProtection="1">
      <protection hidden="1"/>
    </xf>
    <xf numFmtId="0" fontId="13" fillId="0" borderId="3" xfId="11" applyFont="1" applyFill="1" applyBorder="1" applyAlignment="1" applyProtection="1">
      <alignment horizontal="left"/>
      <protection hidden="1"/>
    </xf>
    <xf numFmtId="4" fontId="10" fillId="3" borderId="0" xfId="11" applyNumberFormat="1" applyFont="1" applyFill="1" applyBorder="1" applyAlignment="1" applyProtection="1">
      <alignment horizontal="center" vertical="top"/>
      <protection hidden="1"/>
    </xf>
    <xf numFmtId="4" fontId="12" fillId="3" borderId="0" xfId="12" applyNumberFormat="1" applyFill="1" applyBorder="1" applyAlignment="1" applyProtection="1">
      <alignment horizontal="center" vertical="top"/>
      <protection hidden="1"/>
    </xf>
    <xf numFmtId="0" fontId="16" fillId="4" borderId="4" xfId="11" applyFont="1" applyFill="1" applyBorder="1" applyAlignment="1" applyProtection="1">
      <protection hidden="1"/>
    </xf>
    <xf numFmtId="0" fontId="16" fillId="4" borderId="5" xfId="11" quotePrefix="1" applyFont="1" applyFill="1" applyBorder="1" applyAlignment="1" applyProtection="1">
      <protection hidden="1"/>
    </xf>
    <xf numFmtId="0" fontId="16" fillId="4" borderId="6" xfId="11" quotePrefix="1" applyFont="1" applyFill="1" applyBorder="1" applyAlignment="1" applyProtection="1">
      <protection hidden="1"/>
    </xf>
    <xf numFmtId="0" fontId="16" fillId="4" borderId="7" xfId="11" applyFont="1" applyFill="1" applyBorder="1" applyAlignment="1" applyProtection="1">
      <protection hidden="1"/>
    </xf>
    <xf numFmtId="0" fontId="13" fillId="0" borderId="0" xfId="11" applyFont="1" applyFill="1" applyBorder="1" applyAlignment="1" applyProtection="1">
      <protection hidden="1"/>
    </xf>
    <xf numFmtId="0" fontId="9" fillId="3" borderId="0" xfId="11" applyFont="1" applyFill="1" applyBorder="1" applyAlignment="1" applyProtection="1">
      <alignment horizontal="center"/>
      <protection hidden="1"/>
    </xf>
    <xf numFmtId="0" fontId="60" fillId="0" borderId="0" xfId="5" applyFont="1" applyAlignment="1" applyProtection="1">
      <alignment horizontal="left"/>
      <protection hidden="1"/>
    </xf>
  </cellXfs>
  <cellStyles count="13">
    <cellStyle name="Lien hypertexte" xfId="5" builtinId="8"/>
    <cellStyle name="Lien hypertexte 2" xfId="6"/>
    <cellStyle name="Lien hypertexte 3" xfId="12"/>
    <cellStyle name="Monétaire" xfId="1" builtinId="4"/>
    <cellStyle name="Monétaire 2" xfId="7"/>
    <cellStyle name="Monétaire 3" xfId="8"/>
    <cellStyle name="Normal" xfId="0" builtinId="0"/>
    <cellStyle name="Normal 2" xfId="3"/>
    <cellStyle name="Normal 2 2" xfId="4"/>
    <cellStyle name="Normal 3" xfId="9"/>
    <cellStyle name="Normal 4" xfId="10"/>
    <cellStyle name="Normal 5" xfId="11"/>
    <cellStyle name="Pourcentage" xfId="2" builtinId="5"/>
  </cellStyles>
  <dxfs count="6">
    <dxf>
      <font>
        <b/>
        <i val="0"/>
        <condense val="0"/>
        <extend val="0"/>
        <color indexed="9"/>
      </font>
      <fill>
        <patternFill>
          <bgColor indexed="10"/>
        </patternFill>
      </fill>
    </dxf>
    <dxf>
      <font>
        <color theme="0"/>
      </font>
    </dxf>
    <dxf>
      <font>
        <b/>
        <i val="0"/>
        <color theme="0"/>
      </font>
      <fill>
        <patternFill>
          <bgColor rgb="FF8EB149"/>
        </patternFill>
      </fill>
    </dxf>
    <dxf>
      <font>
        <b/>
        <i val="0"/>
        <color theme="0"/>
      </font>
      <fill>
        <patternFill>
          <bgColor rgb="FF8E0000"/>
        </patternFill>
      </fill>
    </dxf>
    <dxf>
      <font>
        <b/>
        <i val="0"/>
        <color theme="0"/>
      </font>
      <fill>
        <patternFill>
          <bgColor theme="8" tint="-0.24994659260841701"/>
        </patternFill>
      </fill>
    </dxf>
    <dxf>
      <font>
        <color theme="0"/>
      </font>
    </dxf>
  </dxfs>
  <tableStyles count="0" defaultTableStyle="TableStyleMedium2" defaultPivotStyle="PivotStyleLight16"/>
  <colors>
    <mruColors>
      <color rgb="FF8E0000"/>
      <color rgb="FFFFFF99"/>
      <color rgb="FFEBF1DE"/>
      <color rgb="FF8EB149"/>
      <color rgb="FFCCECFF"/>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295274</xdr:colOff>
      <xdr:row>2</xdr:row>
      <xdr:rowOff>161924</xdr:rowOff>
    </xdr:from>
    <xdr:to>
      <xdr:col>8</xdr:col>
      <xdr:colOff>47624</xdr:colOff>
      <xdr:row>9</xdr:row>
      <xdr:rowOff>57149</xdr:rowOff>
    </xdr:to>
    <xdr:sp macro="" textlink="">
      <xdr:nvSpPr>
        <xdr:cNvPr id="2" name="Rectangle 1"/>
        <xdr:cNvSpPr/>
      </xdr:nvSpPr>
      <xdr:spPr>
        <a:xfrm>
          <a:off x="295274" y="1219199"/>
          <a:ext cx="5581650" cy="1285875"/>
        </a:xfrm>
        <a:prstGeom prst="rect">
          <a:avLst/>
        </a:prstGeom>
        <a:noFill/>
        <a:ln w="19050">
          <a:solidFill>
            <a:schemeClr val="tx1">
              <a:lumMod val="65000"/>
              <a:lumOff val="3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endParaRPr lang="fr-CA" sz="1100"/>
        </a:p>
      </xdr:txBody>
    </xdr:sp>
    <xdr:clientData/>
  </xdr:twoCellAnchor>
  <xdr:twoCellAnchor editAs="oneCell">
    <xdr:from>
      <xdr:col>5</xdr:col>
      <xdr:colOff>409575</xdr:colOff>
      <xdr:row>28</xdr:row>
      <xdr:rowOff>57150</xdr:rowOff>
    </xdr:from>
    <xdr:to>
      <xdr:col>7</xdr:col>
      <xdr:colOff>514350</xdr:colOff>
      <xdr:row>31</xdr:row>
      <xdr:rowOff>61383</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752850" y="6610350"/>
          <a:ext cx="1685925" cy="604308"/>
        </a:xfrm>
        <a:prstGeom prst="rect">
          <a:avLst/>
        </a:prstGeom>
      </xdr:spPr>
    </xdr:pic>
    <xdr:clientData/>
  </xdr:twoCellAnchor>
  <xdr:twoCellAnchor editAs="oneCell">
    <xdr:from>
      <xdr:col>5</xdr:col>
      <xdr:colOff>695324</xdr:colOff>
      <xdr:row>20</xdr:row>
      <xdr:rowOff>133173</xdr:rowOff>
    </xdr:from>
    <xdr:to>
      <xdr:col>7</xdr:col>
      <xdr:colOff>279539</xdr:colOff>
      <xdr:row>23</xdr:row>
      <xdr:rowOff>10884</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4038599" y="6781623"/>
          <a:ext cx="1165365" cy="477786"/>
        </a:xfrm>
        <a:prstGeom prst="rect">
          <a:avLst/>
        </a:prstGeom>
      </xdr:spPr>
    </xdr:pic>
    <xdr:clientData/>
  </xdr:twoCellAnchor>
  <xdr:twoCellAnchor editAs="oneCell">
    <xdr:from>
      <xdr:col>5</xdr:col>
      <xdr:colOff>428625</xdr:colOff>
      <xdr:row>15</xdr:row>
      <xdr:rowOff>51085</xdr:rowOff>
    </xdr:from>
    <xdr:to>
      <xdr:col>7</xdr:col>
      <xdr:colOff>688734</xdr:colOff>
      <xdr:row>18</xdr:row>
      <xdr:rowOff>9525</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3771900" y="5699410"/>
          <a:ext cx="1841259" cy="558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6</xdr:row>
      <xdr:rowOff>0</xdr:rowOff>
    </xdr:from>
    <xdr:to>
      <xdr:col>7</xdr:col>
      <xdr:colOff>695326</xdr:colOff>
      <xdr:row>22</xdr:row>
      <xdr:rowOff>95250</xdr:rowOff>
    </xdr:to>
    <xdr:sp macro="" textlink="">
      <xdr:nvSpPr>
        <xdr:cNvPr id="2" name="Rectangle 1"/>
        <xdr:cNvSpPr/>
      </xdr:nvSpPr>
      <xdr:spPr>
        <a:xfrm>
          <a:off x="219075" y="1247775"/>
          <a:ext cx="5343526" cy="3143250"/>
        </a:xfrm>
        <a:prstGeom prst="rect">
          <a:avLst/>
        </a:prstGeom>
        <a:noFill/>
        <a:ln w="19050">
          <a:solidFill>
            <a:srgbClr val="8EB149"/>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endParaRPr lang="fr-CA" sz="1100"/>
        </a:p>
      </xdr:txBody>
    </xdr:sp>
    <xdr:clientData/>
  </xdr:twoCellAnchor>
  <xdr:twoCellAnchor>
    <xdr:from>
      <xdr:col>0</xdr:col>
      <xdr:colOff>219075</xdr:colOff>
      <xdr:row>22</xdr:row>
      <xdr:rowOff>152400</xdr:rowOff>
    </xdr:from>
    <xdr:to>
      <xdr:col>7</xdr:col>
      <xdr:colOff>695326</xdr:colOff>
      <xdr:row>29</xdr:row>
      <xdr:rowOff>142875</xdr:rowOff>
    </xdr:to>
    <xdr:sp macro="" textlink="">
      <xdr:nvSpPr>
        <xdr:cNvPr id="5" name="Rectangle 4"/>
        <xdr:cNvSpPr/>
      </xdr:nvSpPr>
      <xdr:spPr>
        <a:xfrm>
          <a:off x="219075" y="4448175"/>
          <a:ext cx="5343526" cy="1333500"/>
        </a:xfrm>
        <a:prstGeom prst="rect">
          <a:avLst/>
        </a:prstGeom>
        <a:noFill/>
        <a:ln w="19050">
          <a:solidFill>
            <a:srgbClr val="8E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endParaRPr lang="fr-CA" sz="1100"/>
        </a:p>
      </xdr:txBody>
    </xdr:sp>
    <xdr:clientData/>
  </xdr:twoCellAnchor>
  <xdr:twoCellAnchor>
    <xdr:from>
      <xdr:col>0</xdr:col>
      <xdr:colOff>219075</xdr:colOff>
      <xdr:row>2</xdr:row>
      <xdr:rowOff>161926</xdr:rowOff>
    </xdr:from>
    <xdr:to>
      <xdr:col>7</xdr:col>
      <xdr:colOff>695325</xdr:colOff>
      <xdr:row>5</xdr:row>
      <xdr:rowOff>28576</xdr:rowOff>
    </xdr:to>
    <xdr:sp macro="" textlink="">
      <xdr:nvSpPr>
        <xdr:cNvPr id="6" name="Rectangle 5"/>
        <xdr:cNvSpPr/>
      </xdr:nvSpPr>
      <xdr:spPr>
        <a:xfrm>
          <a:off x="219075" y="1219201"/>
          <a:ext cx="5343525" cy="457200"/>
        </a:xfrm>
        <a:prstGeom prst="rect">
          <a:avLst/>
        </a:prstGeom>
        <a:noFill/>
        <a:ln w="19050">
          <a:solidFill>
            <a:schemeClr val="tx1">
              <a:lumMod val="65000"/>
              <a:lumOff val="3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ctr"/>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AA\FPOCQ_CageEnrichies\@MandatsTermines\GCA_OutilAudits\D&#233;veloppementOutil\OutilConseillerEvaluationEfficaciteEnergetique-V1.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Mandats_en_cours\CoopFederee_GestionOffre\Donn&#233;es\OutildeSimulation_GO_1109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Portrait"/>
      <sheetName val="Chauffage"/>
      <sheetName val="Électricité"/>
      <sheetName val="APremièreVue"/>
      <sheetName val="SiOnVaPlusLoin-Saisie"/>
      <sheetName val="SiOnVaPlusLoin-SaisieSuite"/>
      <sheetName val="PlusPrécisement"/>
      <sheetName val="Économies-MesuresSuggérées"/>
      <sheetName val="RappelsBonnesPratiques"/>
      <sheetName val="Moteurs"/>
      <sheetName val="Maison"/>
      <sheetName val="Lexique"/>
      <sheetName val="Listes"/>
    </sheetNames>
    <sheetDataSet>
      <sheetData sheetId="0"/>
      <sheetData sheetId="1" refreshError="1"/>
      <sheetData sheetId="2" refreshError="1"/>
      <sheetData sheetId="3">
        <row r="23">
          <cell r="M23">
            <v>1</v>
          </cell>
          <cell r="N23" t="b">
            <v>0</v>
          </cell>
          <cell r="O23">
            <v>0.3</v>
          </cell>
          <cell r="P23">
            <v>1600</v>
          </cell>
          <cell r="Q23">
            <v>0</v>
          </cell>
          <cell r="S23">
            <v>9999999</v>
          </cell>
          <cell r="T23" t="str">
            <v>ans</v>
          </cell>
          <cell r="U23">
            <v>9999999</v>
          </cell>
          <cell r="V23" t="str">
            <v>Échangeur à plaques</v>
          </cell>
        </row>
        <row r="24">
          <cell r="M24">
            <v>1</v>
          </cell>
          <cell r="N24" t="b">
            <v>0</v>
          </cell>
          <cell r="O24">
            <v>0.2</v>
          </cell>
          <cell r="P24">
            <v>3650</v>
          </cell>
          <cell r="Q24">
            <v>0</v>
          </cell>
          <cell r="S24">
            <v>9999999</v>
          </cell>
          <cell r="T24" t="str">
            <v>ans</v>
          </cell>
          <cell r="U24">
            <v>9999999</v>
          </cell>
          <cell r="V24" t="str">
            <v>Récupérateur de chaleur</v>
          </cell>
        </row>
        <row r="25">
          <cell r="M25">
            <v>1</v>
          </cell>
          <cell r="N25" t="b">
            <v>0</v>
          </cell>
          <cell r="O25">
            <v>0.35</v>
          </cell>
          <cell r="P25">
            <v>50.000000010000001</v>
          </cell>
          <cell r="Q25">
            <v>0</v>
          </cell>
          <cell r="S25">
            <v>9999999</v>
          </cell>
          <cell r="T25" t="str">
            <v>ans</v>
          </cell>
          <cell r="U25">
            <v>9999999</v>
          </cell>
          <cell r="V25" t="str">
            <v>Couverture isolante</v>
          </cell>
        </row>
        <row r="26">
          <cell r="M26">
            <v>1</v>
          </cell>
          <cell r="N26" t="b">
            <v>0</v>
          </cell>
          <cell r="O26">
            <v>0.5</v>
          </cell>
          <cell r="P26">
            <v>6500</v>
          </cell>
          <cell r="Q26">
            <v>0</v>
          </cell>
          <cell r="S26">
            <v>9999999</v>
          </cell>
          <cell r="T26" t="str">
            <v>ans</v>
          </cell>
          <cell r="U26">
            <v>9999999</v>
          </cell>
          <cell r="V26" t="str">
            <v>Pompe à vide à vitesse variable</v>
          </cell>
        </row>
        <row r="27">
          <cell r="M27">
            <v>1</v>
          </cell>
          <cell r="N27" t="b">
            <v>0</v>
          </cell>
          <cell r="O27">
            <v>0.25</v>
          </cell>
          <cell r="P27" t="str">
            <v>**</v>
          </cell>
          <cell r="Q27" t="str">
            <v>**</v>
          </cell>
          <cell r="S27">
            <v>9999999</v>
          </cell>
          <cell r="T27" t="str">
            <v>ans</v>
          </cell>
          <cell r="U27">
            <v>9999999</v>
          </cell>
          <cell r="V27" t="str">
            <v>Ventilateurs à haut rendement</v>
          </cell>
        </row>
        <row r="28">
          <cell r="N28" t="b">
            <v>0</v>
          </cell>
        </row>
        <row r="29">
          <cell r="M29">
            <v>1</v>
          </cell>
          <cell r="N29" t="b">
            <v>0</v>
          </cell>
          <cell r="O29">
            <v>0</v>
          </cell>
          <cell r="P29">
            <v>5440</v>
          </cell>
          <cell r="Q29">
            <v>0</v>
          </cell>
          <cell r="S29" t="e">
            <v>#DIV/0!</v>
          </cell>
          <cell r="T29" t="str">
            <v>ans</v>
          </cell>
          <cell r="U29">
            <v>9999999</v>
          </cell>
          <cell r="V29" t="str">
            <v>Tapis chauffants</v>
          </cell>
        </row>
        <row r="30">
          <cell r="M30">
            <v>1</v>
          </cell>
          <cell r="N30" t="b">
            <v>0</v>
          </cell>
          <cell r="O30">
            <v>0.5</v>
          </cell>
          <cell r="P30">
            <v>4740</v>
          </cell>
          <cell r="Q30">
            <v>0</v>
          </cell>
          <cell r="S30" t="e">
            <v>#DIV/0!</v>
          </cell>
          <cell r="T30" t="str">
            <v>ans</v>
          </cell>
          <cell r="U30">
            <v>9999999</v>
          </cell>
          <cell r="V30" t="str">
            <v>Niches à porcelets</v>
          </cell>
        </row>
        <row r="31">
          <cell r="M31">
            <v>1</v>
          </cell>
          <cell r="N31" t="b">
            <v>0</v>
          </cell>
          <cell r="O31">
            <v>0.2</v>
          </cell>
          <cell r="P31">
            <v>0</v>
          </cell>
          <cell r="Q31">
            <v>0</v>
          </cell>
          <cell r="S31" t="e">
            <v>#DIV/0!</v>
          </cell>
          <cell r="T31" t="str">
            <v>ans</v>
          </cell>
          <cell r="U31">
            <v>9999999</v>
          </cell>
          <cell r="V31" t="str">
            <v>Nettoyage périodique des ventilateurs</v>
          </cell>
        </row>
        <row r="33">
          <cell r="M33">
            <v>1</v>
          </cell>
          <cell r="O33">
            <v>0</v>
          </cell>
          <cell r="P33">
            <v>0</v>
          </cell>
          <cell r="Q33">
            <v>0</v>
          </cell>
          <cell r="S33">
            <v>9999999</v>
          </cell>
          <cell r="T33" t="str">
            <v>ans</v>
          </cell>
          <cell r="U33">
            <v>9999999</v>
          </cell>
          <cell r="V33" t="str">
            <v>Éclairage efficace</v>
          </cell>
        </row>
        <row r="34">
          <cell r="O34">
            <v>0</v>
          </cell>
        </row>
        <row r="43">
          <cell r="M43">
            <v>1</v>
          </cell>
          <cell r="N43" t="b">
            <v>0</v>
          </cell>
          <cell r="O43">
            <v>0.3</v>
          </cell>
          <cell r="P43">
            <v>1600</v>
          </cell>
          <cell r="Q43">
            <v>0</v>
          </cell>
          <cell r="S43">
            <v>9999999</v>
          </cell>
          <cell r="T43" t="str">
            <v>ans</v>
          </cell>
          <cell r="U43">
            <v>9999999</v>
          </cell>
          <cell r="V43" t="str">
            <v>Échangeur à plaques</v>
          </cell>
          <cell r="Y43">
            <v>9999999</v>
          </cell>
        </row>
        <row r="44">
          <cell r="M44">
            <v>1</v>
          </cell>
          <cell r="N44" t="b">
            <v>0</v>
          </cell>
          <cell r="O44">
            <v>0.5</v>
          </cell>
          <cell r="P44">
            <v>3650</v>
          </cell>
          <cell r="Q44">
            <v>0</v>
          </cell>
          <cell r="S44">
            <v>9999999</v>
          </cell>
          <cell r="T44" t="str">
            <v>ans</v>
          </cell>
          <cell r="U44">
            <v>9999999</v>
          </cell>
          <cell r="V44" t="str">
            <v>Récupérateur de chaleur</v>
          </cell>
          <cell r="Y44">
            <v>9999999</v>
          </cell>
        </row>
        <row r="45">
          <cell r="M45">
            <v>1</v>
          </cell>
          <cell r="N45" t="b">
            <v>0</v>
          </cell>
          <cell r="O45">
            <v>0.35</v>
          </cell>
          <cell r="P45">
            <v>50.000000010000001</v>
          </cell>
          <cell r="Q45">
            <v>0</v>
          </cell>
          <cell r="S45">
            <v>9999999</v>
          </cell>
          <cell r="T45" t="str">
            <v>ans</v>
          </cell>
          <cell r="U45">
            <v>9999999</v>
          </cell>
          <cell r="V45" t="str">
            <v>Couverture isolante</v>
          </cell>
          <cell r="Y45">
            <v>9999999</v>
          </cell>
        </row>
        <row r="46">
          <cell r="M46">
            <v>1</v>
          </cell>
          <cell r="N46" t="b">
            <v>0</v>
          </cell>
          <cell r="O46">
            <v>0.5</v>
          </cell>
          <cell r="P46">
            <v>6500</v>
          </cell>
          <cell r="Q46">
            <v>0</v>
          </cell>
          <cell r="S46">
            <v>9999999</v>
          </cell>
          <cell r="T46" t="str">
            <v>ans</v>
          </cell>
          <cell r="U46">
            <v>9999999</v>
          </cell>
          <cell r="V46" t="str">
            <v>Pompe à vide à vitesse variable</v>
          </cell>
          <cell r="Y46">
            <v>9999999</v>
          </cell>
        </row>
        <row r="47">
          <cell r="M47">
            <v>1</v>
          </cell>
          <cell r="N47" t="b">
            <v>0</v>
          </cell>
          <cell r="O47">
            <v>0.25</v>
          </cell>
          <cell r="P47" t="str">
            <v>**</v>
          </cell>
          <cell r="Q47" t="str">
            <v>**</v>
          </cell>
          <cell r="S47">
            <v>9999999</v>
          </cell>
          <cell r="T47" t="str">
            <v>ans</v>
          </cell>
          <cell r="U47">
            <v>9999999</v>
          </cell>
          <cell r="V47" t="str">
            <v>Ventilateurs à haut rendement</v>
          </cell>
          <cell r="Y47">
            <v>9999999</v>
          </cell>
        </row>
        <row r="49">
          <cell r="M49">
            <v>1</v>
          </cell>
          <cell r="N49" t="b">
            <v>0</v>
          </cell>
          <cell r="O49">
            <v>0</v>
          </cell>
          <cell r="P49">
            <v>5440</v>
          </cell>
          <cell r="Q49">
            <v>0</v>
          </cell>
          <cell r="S49" t="e">
            <v>#DIV/0!</v>
          </cell>
          <cell r="T49" t="str">
            <v>ans</v>
          </cell>
          <cell r="U49">
            <v>9999999</v>
          </cell>
          <cell r="V49" t="str">
            <v>Tapis chauffants</v>
          </cell>
          <cell r="Y49">
            <v>9999999</v>
          </cell>
        </row>
        <row r="50">
          <cell r="M50">
            <v>1</v>
          </cell>
          <cell r="N50" t="b">
            <v>0</v>
          </cell>
          <cell r="O50">
            <v>0.5</v>
          </cell>
          <cell r="P50">
            <v>0</v>
          </cell>
          <cell r="Q50">
            <v>0</v>
          </cell>
          <cell r="S50" t="e">
            <v>#DIV/0!</v>
          </cell>
          <cell r="T50" t="str">
            <v>ans</v>
          </cell>
          <cell r="U50">
            <v>9999999</v>
          </cell>
          <cell r="V50" t="str">
            <v>Niches à porcelets</v>
          </cell>
          <cell r="Y50">
            <v>9999999</v>
          </cell>
        </row>
        <row r="51">
          <cell r="M51">
            <v>1</v>
          </cell>
          <cell r="N51" t="b">
            <v>0</v>
          </cell>
          <cell r="O51">
            <v>0</v>
          </cell>
          <cell r="P51">
            <v>0</v>
          </cell>
          <cell r="Q51">
            <v>0</v>
          </cell>
          <cell r="S51">
            <v>9999999</v>
          </cell>
          <cell r="T51" t="str">
            <v>ans</v>
          </cell>
          <cell r="U51">
            <v>9999999</v>
          </cell>
          <cell r="V51" t="str">
            <v>Éclairage efficace</v>
          </cell>
          <cell r="Y51">
            <v>9999999</v>
          </cell>
        </row>
        <row r="55">
          <cell r="M55">
            <v>1</v>
          </cell>
          <cell r="N55" t="b">
            <v>0</v>
          </cell>
          <cell r="O55">
            <v>0.2</v>
          </cell>
          <cell r="P55">
            <v>0</v>
          </cell>
          <cell r="Q55">
            <v>0</v>
          </cell>
          <cell r="S55" t="e">
            <v>#DIV/0!</v>
          </cell>
          <cell r="T55" t="str">
            <v>ans</v>
          </cell>
          <cell r="U55">
            <v>9999999</v>
          </cell>
          <cell r="V55" t="str">
            <v>Nettoyage périodique des ventilateurs</v>
          </cell>
          <cell r="Y55">
            <v>9999999</v>
          </cell>
        </row>
      </sheetData>
      <sheetData sheetId="4" refreshError="1"/>
      <sheetData sheetId="5" refreshError="1"/>
      <sheetData sheetId="6">
        <row r="9">
          <cell r="DL9">
            <v>1</v>
          </cell>
          <cell r="DM9" t="str">
            <v>Aucune</v>
          </cell>
          <cell r="DP9">
            <v>0</v>
          </cell>
          <cell r="DQ9">
            <v>0</v>
          </cell>
          <cell r="DR9">
            <v>0</v>
          </cell>
          <cell r="DS9">
            <v>0</v>
          </cell>
          <cell r="DT9">
            <v>0</v>
          </cell>
          <cell r="DU9">
            <v>0</v>
          </cell>
          <cell r="DV9">
            <v>0</v>
          </cell>
          <cell r="DW9">
            <v>0</v>
          </cell>
          <cell r="DX9">
            <v>0</v>
          </cell>
          <cell r="DY9">
            <v>0</v>
          </cell>
          <cell r="DZ9">
            <v>1E-13</v>
          </cell>
          <cell r="EA9">
            <v>7.5100000000000009E-15</v>
          </cell>
          <cell r="EB9" t="str">
            <v>Laiterie</v>
          </cell>
        </row>
        <row r="10">
          <cell r="DL10">
            <v>1</v>
          </cell>
          <cell r="DM10" t="str">
            <v>Aucune</v>
          </cell>
          <cell r="DP10">
            <v>0</v>
          </cell>
          <cell r="DQ10">
            <v>0</v>
          </cell>
          <cell r="DR10">
            <v>0</v>
          </cell>
          <cell r="DS10">
            <v>0</v>
          </cell>
          <cell r="DT10">
            <v>0</v>
          </cell>
          <cell r="DU10">
            <v>0</v>
          </cell>
          <cell r="DV10">
            <v>0</v>
          </cell>
          <cell r="DW10">
            <v>0</v>
          </cell>
          <cell r="DX10">
            <v>0</v>
          </cell>
          <cell r="DY10">
            <v>0</v>
          </cell>
          <cell r="DZ10">
            <v>2.0000000000000001E-13</v>
          </cell>
          <cell r="EA10">
            <v>1.5020000000000002E-14</v>
          </cell>
          <cell r="EB10" t="str">
            <v>Étable vaches</v>
          </cell>
        </row>
        <row r="11">
          <cell r="DL11">
            <v>1</v>
          </cell>
          <cell r="DM11" t="str">
            <v>Aucune</v>
          </cell>
          <cell r="DP11">
            <v>0</v>
          </cell>
          <cell r="DQ11">
            <v>0</v>
          </cell>
          <cell r="DR11">
            <v>0</v>
          </cell>
          <cell r="DS11">
            <v>0</v>
          </cell>
          <cell r="DT11">
            <v>0</v>
          </cell>
          <cell r="DU11">
            <v>0</v>
          </cell>
          <cell r="DV11">
            <v>0</v>
          </cell>
          <cell r="DW11">
            <v>0</v>
          </cell>
          <cell r="DX11">
            <v>0</v>
          </cell>
          <cell r="DY11">
            <v>0</v>
          </cell>
          <cell r="DZ11">
            <v>2.9999999999999998E-13</v>
          </cell>
          <cell r="EA11">
            <v>2.253E-14</v>
          </cell>
          <cell r="EB11" t="str">
            <v>Étable remplacement</v>
          </cell>
        </row>
        <row r="12">
          <cell r="DL12">
            <v>1</v>
          </cell>
          <cell r="DM12" t="str">
            <v>Aucune</v>
          </cell>
          <cell r="DP12">
            <v>0</v>
          </cell>
          <cell r="DQ12">
            <v>0</v>
          </cell>
          <cell r="DR12">
            <v>0</v>
          </cell>
          <cell r="DS12">
            <v>0</v>
          </cell>
          <cell r="DT12">
            <v>0</v>
          </cell>
          <cell r="DU12">
            <v>0</v>
          </cell>
          <cell r="DV12">
            <v>0</v>
          </cell>
          <cell r="DW12">
            <v>0</v>
          </cell>
          <cell r="DX12">
            <v>0</v>
          </cell>
          <cell r="DY12">
            <v>0</v>
          </cell>
          <cell r="DZ12">
            <v>4.0000000000000001E-13</v>
          </cell>
          <cell r="EA12">
            <v>3.0040000000000004E-14</v>
          </cell>
          <cell r="EB12" t="str">
            <v>Bureau</v>
          </cell>
        </row>
        <row r="13">
          <cell r="DL13">
            <v>1</v>
          </cell>
          <cell r="DM13" t="str">
            <v>Aucune</v>
          </cell>
          <cell r="DP13">
            <v>0</v>
          </cell>
          <cell r="DQ13">
            <v>0</v>
          </cell>
          <cell r="DR13">
            <v>0</v>
          </cell>
          <cell r="DS13">
            <v>0</v>
          </cell>
          <cell r="DT13">
            <v>0</v>
          </cell>
          <cell r="DU13">
            <v>0</v>
          </cell>
          <cell r="DV13">
            <v>0</v>
          </cell>
          <cell r="DW13">
            <v>0</v>
          </cell>
          <cell r="DX13">
            <v>0</v>
          </cell>
          <cell r="DY13">
            <v>0</v>
          </cell>
          <cell r="DZ13">
            <v>4.9999999999999999E-13</v>
          </cell>
          <cell r="EA13">
            <v>3.7550000000000002E-14</v>
          </cell>
          <cell r="EB13" t="str">
            <v>Chambre compresseurs</v>
          </cell>
        </row>
        <row r="14">
          <cell r="DL14">
            <v>1</v>
          </cell>
          <cell r="DM14" t="str">
            <v>Aucune</v>
          </cell>
          <cell r="DP14">
            <v>0</v>
          </cell>
          <cell r="DQ14">
            <v>0</v>
          </cell>
          <cell r="DR14">
            <v>0</v>
          </cell>
          <cell r="DS14">
            <v>0</v>
          </cell>
          <cell r="DT14">
            <v>0</v>
          </cell>
          <cell r="DU14">
            <v>0</v>
          </cell>
          <cell r="DV14">
            <v>0</v>
          </cell>
          <cell r="DW14">
            <v>0</v>
          </cell>
          <cell r="DX14">
            <v>0</v>
          </cell>
          <cell r="DY14">
            <v>0</v>
          </cell>
          <cell r="DZ14">
            <v>5.9999999999999997E-13</v>
          </cell>
          <cell r="EA14">
            <v>4.5059999999999999E-14</v>
          </cell>
          <cell r="EB14" t="str">
            <v>Chambre moulée</v>
          </cell>
        </row>
        <row r="15">
          <cell r="DL15">
            <v>1</v>
          </cell>
          <cell r="DM15" t="str">
            <v>Aucune</v>
          </cell>
          <cell r="DP15">
            <v>0</v>
          </cell>
          <cell r="DQ15">
            <v>0</v>
          </cell>
          <cell r="DR15">
            <v>0</v>
          </cell>
          <cell r="DS15">
            <v>0</v>
          </cell>
          <cell r="DT15">
            <v>0</v>
          </cell>
          <cell r="DU15">
            <v>0</v>
          </cell>
          <cell r="DV15">
            <v>0</v>
          </cell>
          <cell r="DW15">
            <v>0</v>
          </cell>
          <cell r="DX15">
            <v>0</v>
          </cell>
          <cell r="DY15">
            <v>0</v>
          </cell>
          <cell r="DZ15">
            <v>7.0000000000000005E-13</v>
          </cell>
          <cell r="EA15">
            <v>5.2570000000000003E-14</v>
          </cell>
          <cell r="EB15" t="str">
            <v>Chambre grange</v>
          </cell>
        </row>
        <row r="16">
          <cell r="DL16">
            <v>1</v>
          </cell>
          <cell r="DM16" t="str">
            <v>Aucune</v>
          </cell>
          <cell r="DP16">
            <v>0</v>
          </cell>
          <cell r="DQ16">
            <v>0</v>
          </cell>
          <cell r="DR16">
            <v>0</v>
          </cell>
          <cell r="DS16">
            <v>0</v>
          </cell>
          <cell r="DT16">
            <v>0</v>
          </cell>
          <cell r="DU16">
            <v>0</v>
          </cell>
          <cell r="DV16">
            <v>0</v>
          </cell>
          <cell r="DW16">
            <v>0</v>
          </cell>
          <cell r="DX16">
            <v>0</v>
          </cell>
          <cell r="DY16">
            <v>0</v>
          </cell>
          <cell r="DZ16">
            <v>8.0000000000000002E-13</v>
          </cell>
          <cell r="EA16">
            <v>6.0080000000000008E-14</v>
          </cell>
          <cell r="EB16" t="str">
            <v>Annexe 1</v>
          </cell>
        </row>
        <row r="17">
          <cell r="DL17">
            <v>1</v>
          </cell>
          <cell r="DM17" t="str">
            <v>Aucune</v>
          </cell>
          <cell r="DP17">
            <v>0</v>
          </cell>
          <cell r="DQ17">
            <v>0</v>
          </cell>
          <cell r="DR17">
            <v>0</v>
          </cell>
          <cell r="DS17">
            <v>0</v>
          </cell>
          <cell r="DT17">
            <v>0</v>
          </cell>
          <cell r="DU17">
            <v>0</v>
          </cell>
          <cell r="DV17">
            <v>0</v>
          </cell>
          <cell r="DW17">
            <v>0</v>
          </cell>
          <cell r="DX17">
            <v>0</v>
          </cell>
          <cell r="DY17">
            <v>0</v>
          </cell>
          <cell r="DZ17">
            <v>9E-13</v>
          </cell>
          <cell r="EA17">
            <v>6.7590000000000005E-14</v>
          </cell>
          <cell r="EB17" t="str">
            <v>Corridor 1</v>
          </cell>
        </row>
        <row r="18">
          <cell r="DL18">
            <v>1</v>
          </cell>
          <cell r="DM18" t="str">
            <v>Aucune</v>
          </cell>
          <cell r="DP18">
            <v>0</v>
          </cell>
          <cell r="DQ18">
            <v>0</v>
          </cell>
          <cell r="DR18">
            <v>0</v>
          </cell>
          <cell r="DS18">
            <v>0</v>
          </cell>
          <cell r="DT18">
            <v>0</v>
          </cell>
          <cell r="DU18">
            <v>0</v>
          </cell>
          <cell r="DV18">
            <v>0</v>
          </cell>
          <cell r="DW18">
            <v>0</v>
          </cell>
          <cell r="DX18">
            <v>0</v>
          </cell>
          <cell r="DY18">
            <v>0</v>
          </cell>
          <cell r="DZ18">
            <v>9.9999999999999998E-13</v>
          </cell>
          <cell r="EA18">
            <v>7.5100000000000003E-14</v>
          </cell>
          <cell r="EB18">
            <v>0</v>
          </cell>
        </row>
        <row r="19">
          <cell r="DL19">
            <v>1</v>
          </cell>
          <cell r="DM19" t="str">
            <v>Aucune</v>
          </cell>
          <cell r="DP19">
            <v>0</v>
          </cell>
          <cell r="DQ19">
            <v>0</v>
          </cell>
          <cell r="DR19">
            <v>0</v>
          </cell>
          <cell r="DS19">
            <v>0</v>
          </cell>
          <cell r="DT19">
            <v>0</v>
          </cell>
          <cell r="DU19">
            <v>0</v>
          </cell>
          <cell r="DV19">
            <v>0</v>
          </cell>
          <cell r="DW19">
            <v>0</v>
          </cell>
          <cell r="DX19">
            <v>0</v>
          </cell>
          <cell r="DY19">
            <v>0</v>
          </cell>
          <cell r="DZ19">
            <v>1.1E-12</v>
          </cell>
          <cell r="EA19">
            <v>8.2610000000000001E-14</v>
          </cell>
          <cell r="EB19">
            <v>0</v>
          </cell>
        </row>
        <row r="20">
          <cell r="DL20">
            <v>1</v>
          </cell>
          <cell r="DM20" t="str">
            <v>Aucune</v>
          </cell>
          <cell r="DP20">
            <v>0</v>
          </cell>
          <cell r="DQ20">
            <v>0</v>
          </cell>
          <cell r="DR20">
            <v>0</v>
          </cell>
          <cell r="DS20">
            <v>0</v>
          </cell>
          <cell r="DT20">
            <v>0</v>
          </cell>
          <cell r="DU20">
            <v>0</v>
          </cell>
          <cell r="DV20">
            <v>0</v>
          </cell>
          <cell r="DW20">
            <v>0</v>
          </cell>
          <cell r="DX20">
            <v>0</v>
          </cell>
          <cell r="DY20">
            <v>0</v>
          </cell>
          <cell r="DZ20">
            <v>1.1999999999999999E-12</v>
          </cell>
          <cell r="EA20">
            <v>9.0119999999999999E-14</v>
          </cell>
          <cell r="EB20">
            <v>0</v>
          </cell>
        </row>
        <row r="21">
          <cell r="DL21">
            <v>1</v>
          </cell>
          <cell r="DM21" t="str">
            <v>Aucune</v>
          </cell>
          <cell r="DP21">
            <v>0</v>
          </cell>
          <cell r="DQ21">
            <v>0</v>
          </cell>
          <cell r="DR21">
            <v>0</v>
          </cell>
          <cell r="DS21">
            <v>0</v>
          </cell>
          <cell r="DT21">
            <v>0</v>
          </cell>
          <cell r="DU21">
            <v>0</v>
          </cell>
          <cell r="DV21">
            <v>0</v>
          </cell>
          <cell r="DW21">
            <v>0</v>
          </cell>
          <cell r="DX21">
            <v>0</v>
          </cell>
          <cell r="DY21">
            <v>0</v>
          </cell>
          <cell r="DZ21">
            <v>1.2999999999999999E-12</v>
          </cell>
          <cell r="EA21">
            <v>9.7629999999999996E-14</v>
          </cell>
          <cell r="EB21">
            <v>0</v>
          </cell>
        </row>
        <row r="22">
          <cell r="DL22">
            <v>1</v>
          </cell>
          <cell r="DM22" t="str">
            <v>Aucune</v>
          </cell>
          <cell r="DP22">
            <v>0</v>
          </cell>
          <cell r="DQ22">
            <v>0</v>
          </cell>
          <cell r="DR22">
            <v>0</v>
          </cell>
          <cell r="DS22">
            <v>0</v>
          </cell>
          <cell r="DT22">
            <v>0</v>
          </cell>
          <cell r="DU22">
            <v>0</v>
          </cell>
          <cell r="DV22">
            <v>0</v>
          </cell>
          <cell r="DW22">
            <v>0</v>
          </cell>
          <cell r="DX22">
            <v>0</v>
          </cell>
          <cell r="DY22">
            <v>0</v>
          </cell>
          <cell r="DZ22">
            <v>1.4000000000000001E-12</v>
          </cell>
          <cell r="EA22">
            <v>1.0514000000000001E-13</v>
          </cell>
          <cell r="EB22">
            <v>0</v>
          </cell>
        </row>
        <row r="23">
          <cell r="DL23">
            <v>1</v>
          </cell>
          <cell r="DM23" t="str">
            <v>Aucune</v>
          </cell>
          <cell r="DP23">
            <v>0</v>
          </cell>
          <cell r="DQ23">
            <v>0</v>
          </cell>
          <cell r="DR23">
            <v>0</v>
          </cell>
          <cell r="DS23">
            <v>0</v>
          </cell>
          <cell r="DT23">
            <v>0</v>
          </cell>
          <cell r="DU23">
            <v>0</v>
          </cell>
          <cell r="DV23">
            <v>0</v>
          </cell>
          <cell r="DW23">
            <v>0</v>
          </cell>
          <cell r="DX23">
            <v>0</v>
          </cell>
          <cell r="DY23">
            <v>0</v>
          </cell>
          <cell r="DZ23">
            <v>1.5000000000000001E-12</v>
          </cell>
          <cell r="EA23">
            <v>1.1265E-13</v>
          </cell>
          <cell r="EB23">
            <v>0</v>
          </cell>
        </row>
        <row r="24">
          <cell r="DL24">
            <v>1</v>
          </cell>
          <cell r="DM24" t="str">
            <v>Aucune</v>
          </cell>
          <cell r="DP24">
            <v>0</v>
          </cell>
          <cell r="DQ24">
            <v>0</v>
          </cell>
          <cell r="DR24">
            <v>0</v>
          </cell>
          <cell r="DS24">
            <v>0</v>
          </cell>
          <cell r="DT24">
            <v>0</v>
          </cell>
          <cell r="DU24">
            <v>0</v>
          </cell>
          <cell r="DV24">
            <v>0</v>
          </cell>
          <cell r="DW24">
            <v>0</v>
          </cell>
          <cell r="DX24">
            <v>0</v>
          </cell>
          <cell r="DY24">
            <v>0</v>
          </cell>
          <cell r="DZ24">
            <v>1.6E-12</v>
          </cell>
          <cell r="EA24">
            <v>1.2016000000000002E-13</v>
          </cell>
          <cell r="EB24">
            <v>0</v>
          </cell>
        </row>
        <row r="25">
          <cell r="DL25">
            <v>1</v>
          </cell>
          <cell r="DM25" t="str">
            <v>Aucune</v>
          </cell>
          <cell r="DP25">
            <v>0</v>
          </cell>
          <cell r="DQ25">
            <v>0</v>
          </cell>
          <cell r="DR25">
            <v>0</v>
          </cell>
          <cell r="DS25">
            <v>0</v>
          </cell>
          <cell r="DT25">
            <v>0</v>
          </cell>
          <cell r="DU25">
            <v>0</v>
          </cell>
          <cell r="DV25">
            <v>0</v>
          </cell>
          <cell r="DW25">
            <v>0</v>
          </cell>
          <cell r="DX25">
            <v>0</v>
          </cell>
          <cell r="DY25">
            <v>0</v>
          </cell>
          <cell r="DZ25">
            <v>1.7E-12</v>
          </cell>
          <cell r="EA25">
            <v>1.2767E-13</v>
          </cell>
          <cell r="EB25">
            <v>0</v>
          </cell>
        </row>
        <row r="26">
          <cell r="DL26">
            <v>1</v>
          </cell>
          <cell r="DM26" t="str">
            <v>Aucune</v>
          </cell>
          <cell r="DP26">
            <v>0</v>
          </cell>
          <cell r="DQ26">
            <v>0</v>
          </cell>
          <cell r="DR26">
            <v>0</v>
          </cell>
          <cell r="DS26">
            <v>0</v>
          </cell>
          <cell r="DT26">
            <v>0</v>
          </cell>
          <cell r="DU26">
            <v>0</v>
          </cell>
          <cell r="DV26">
            <v>0</v>
          </cell>
          <cell r="DW26">
            <v>0</v>
          </cell>
          <cell r="DX26">
            <v>0</v>
          </cell>
          <cell r="DY26">
            <v>0</v>
          </cell>
          <cell r="DZ26">
            <v>1.8E-12</v>
          </cell>
          <cell r="EA26">
            <v>1.3518000000000001E-13</v>
          </cell>
          <cell r="EB26">
            <v>0</v>
          </cell>
        </row>
        <row r="27">
          <cell r="DL27">
            <v>1</v>
          </cell>
          <cell r="DM27" t="str">
            <v>Aucune</v>
          </cell>
          <cell r="DP27">
            <v>0</v>
          </cell>
          <cell r="DQ27">
            <v>0</v>
          </cell>
          <cell r="DR27">
            <v>0</v>
          </cell>
          <cell r="DS27">
            <v>0</v>
          </cell>
          <cell r="DT27">
            <v>0</v>
          </cell>
          <cell r="DU27">
            <v>0</v>
          </cell>
          <cell r="DV27">
            <v>0</v>
          </cell>
          <cell r="DW27">
            <v>0</v>
          </cell>
          <cell r="DX27">
            <v>0</v>
          </cell>
          <cell r="DY27">
            <v>0</v>
          </cell>
          <cell r="DZ27">
            <v>1.9E-12</v>
          </cell>
          <cell r="EA27">
            <v>1.4269E-13</v>
          </cell>
          <cell r="EB27">
            <v>0</v>
          </cell>
        </row>
        <row r="28">
          <cell r="DL28">
            <v>1</v>
          </cell>
          <cell r="DM28" t="str">
            <v>Aucune</v>
          </cell>
          <cell r="DP28">
            <v>0</v>
          </cell>
          <cell r="DQ28">
            <v>0</v>
          </cell>
          <cell r="DR28">
            <v>0</v>
          </cell>
          <cell r="DS28">
            <v>0</v>
          </cell>
          <cell r="DT28">
            <v>0</v>
          </cell>
          <cell r="DU28">
            <v>0</v>
          </cell>
          <cell r="DV28">
            <v>0</v>
          </cell>
          <cell r="DW28">
            <v>0</v>
          </cell>
          <cell r="DX28">
            <v>0</v>
          </cell>
          <cell r="DY28">
            <v>0</v>
          </cell>
          <cell r="DZ28">
            <v>2E-12</v>
          </cell>
          <cell r="EA28">
            <v>1.5020000000000001E-13</v>
          </cell>
          <cell r="EB28">
            <v>0</v>
          </cell>
        </row>
      </sheetData>
      <sheetData sheetId="7" refreshError="1"/>
      <sheetData sheetId="8" refreshError="1"/>
      <sheetData sheetId="9" refreshError="1"/>
      <sheetData sheetId="10" refreshError="1"/>
      <sheetData sheetId="11" refreshError="1"/>
      <sheetData sheetId="12" refreshError="1"/>
      <sheetData sheetId="13">
        <row r="2">
          <cell r="AR2" t="str">
            <v>Montréal1951 à 1960Électricité</v>
          </cell>
          <cell r="AS2" t="str">
            <v>Montréal</v>
          </cell>
          <cell r="AT2" t="str">
            <v>1951 à 1960</v>
          </cell>
          <cell r="AU2" t="str">
            <v>Électricité</v>
          </cell>
          <cell r="AV2">
            <v>0.92500000000000004</v>
          </cell>
          <cell r="AW2">
            <v>0</v>
          </cell>
          <cell r="AX2">
            <v>227.5</v>
          </cell>
          <cell r="AY2">
            <v>35.5</v>
          </cell>
          <cell r="AZ2">
            <v>0</v>
          </cell>
          <cell r="BA2">
            <v>197.82608695652175</v>
          </cell>
          <cell r="BB2">
            <v>30.869565217391308</v>
          </cell>
          <cell r="BC2">
            <v>313</v>
          </cell>
          <cell r="BD2">
            <v>85.5</v>
          </cell>
          <cell r="BE2">
            <v>149</v>
          </cell>
          <cell r="BF2">
            <v>113.5</v>
          </cell>
        </row>
        <row r="3">
          <cell r="AC3" t="str">
            <v>1240 litres à l'heure</v>
          </cell>
          <cell r="AD3">
            <v>3600</v>
          </cell>
          <cell r="AE3">
            <v>1000</v>
          </cell>
          <cell r="AF3">
            <v>1500</v>
          </cell>
          <cell r="AG3" t="str">
            <v>Puits avec pompe ou aqueduc municipal.</v>
          </cell>
          <cell r="AH3" t="str">
            <v>L'installation de cet équipement est généralement réalisé par le détaillant.</v>
          </cell>
          <cell r="AI3" t="str">
            <v>L'eau réchauffée par le lait peut être fournie aux animaux.</v>
          </cell>
          <cell r="AJ3" t="str">
            <v>Des impacts positifs sur la qualité du lait sont documentés.</v>
          </cell>
          <cell r="AK3" t="str">
            <v>L'eau disponible doit se situer en deça de 14 degrés Celcius pour maximiser les gains.</v>
          </cell>
          <cell r="AL3" t="str">
            <v>Vérifier l'impact de la quantité d'eau supplémentaire nécessaire si compteur d'eau.</v>
          </cell>
          <cell r="AR3" t="str">
            <v>Montréal1961 à 1970Électricité</v>
          </cell>
          <cell r="AS3" t="str">
            <v>Montréal</v>
          </cell>
          <cell r="AT3" t="str">
            <v>1961 à 1970</v>
          </cell>
          <cell r="AU3" t="str">
            <v>Électricité</v>
          </cell>
          <cell r="AV3">
            <v>0.73299999999999998</v>
          </cell>
          <cell r="AW3">
            <v>0</v>
          </cell>
          <cell r="AX3">
            <v>227.5</v>
          </cell>
          <cell r="AY3">
            <v>35.5</v>
          </cell>
          <cell r="AZ3">
            <v>0</v>
          </cell>
          <cell r="BA3">
            <v>197.82608695652175</v>
          </cell>
          <cell r="BB3">
            <v>30.869565217391308</v>
          </cell>
          <cell r="BC3">
            <v>313</v>
          </cell>
          <cell r="BD3">
            <v>85.5</v>
          </cell>
          <cell r="BE3">
            <v>149</v>
          </cell>
          <cell r="BF3">
            <v>113.5</v>
          </cell>
        </row>
        <row r="4">
          <cell r="B4" t="str">
            <v>Production laitière</v>
          </cell>
          <cell r="I4" t="str">
            <v>Lactoduc</v>
          </cell>
          <cell r="L4" t="str">
            <v>Non</v>
          </cell>
          <cell r="T4">
            <v>0.746</v>
          </cell>
          <cell r="V4">
            <v>7.51E-2</v>
          </cell>
          <cell r="AC4" t="str">
            <v>2640 litres à l'heure</v>
          </cell>
          <cell r="AD4">
            <v>7900</v>
          </cell>
          <cell r="AE4">
            <v>1000</v>
          </cell>
          <cell r="AF4">
            <v>1500</v>
          </cell>
          <cell r="AG4" t="str">
            <v>Puits avec pompe ou aqueduc municipal.</v>
          </cell>
          <cell r="AH4" t="str">
            <v>L'installation de cet équipement est généralement réalisé par le détaillant.</v>
          </cell>
          <cell r="AI4" t="str">
            <v>L'eau réchauffée par le lait peut être fournie aux animaux.</v>
          </cell>
          <cell r="AJ4" t="str">
            <v>Des impacts positifs sur la qualité du lait sont documentés.</v>
          </cell>
          <cell r="AK4" t="str">
            <v>L'eau disponible doit se situer en deça de 14 degrés Celcius pour maximiser les gains.</v>
          </cell>
          <cell r="AL4" t="str">
            <v>Vérifier l'impact de la quantité d'eau supplémentaire nécessaire si compteur d'eau.</v>
          </cell>
          <cell r="AR4" t="str">
            <v>Montréal1971 à 1980Électricité</v>
          </cell>
          <cell r="AS4" t="str">
            <v>Montréal</v>
          </cell>
          <cell r="AT4" t="str">
            <v>1971 à 1980</v>
          </cell>
          <cell r="AU4" t="str">
            <v>Électricité</v>
          </cell>
          <cell r="AV4">
            <v>0.74399999999999999</v>
          </cell>
          <cell r="AW4">
            <v>0</v>
          </cell>
          <cell r="AX4">
            <v>227.5</v>
          </cell>
          <cell r="AY4">
            <v>35.5</v>
          </cell>
          <cell r="AZ4">
            <v>0</v>
          </cell>
          <cell r="BA4">
            <v>197.82608695652175</v>
          </cell>
          <cell r="BB4">
            <v>30.869565217391308</v>
          </cell>
          <cell r="BC4">
            <v>313</v>
          </cell>
          <cell r="BD4">
            <v>85.5</v>
          </cell>
          <cell r="BE4">
            <v>149</v>
          </cell>
          <cell r="BF4">
            <v>113.5</v>
          </cell>
        </row>
        <row r="5">
          <cell r="B5" t="str">
            <v>Production porcine</v>
          </cell>
          <cell r="I5" t="str">
            <v>Salon de traite</v>
          </cell>
          <cell r="L5" t="str">
            <v>Oui</v>
          </cell>
          <cell r="AC5" t="str">
            <v>Standard (sans chauffe-eau intégré)</v>
          </cell>
          <cell r="AD5">
            <v>3650</v>
          </cell>
          <cell r="AE5">
            <v>1500</v>
          </cell>
          <cell r="AF5">
            <v>0</v>
          </cell>
          <cell r="AH5" t="str">
            <v>Si un échangeur à plaques est présent, l'économie potentielle diminue à 20%,</v>
          </cell>
          <cell r="AI5" t="str">
            <v>puisque moins de chaleur peut être récupérée.</v>
          </cell>
          <cell r="AR5" t="str">
            <v>Montréal1981 à 1985Électricité</v>
          </cell>
          <cell r="AS5" t="str">
            <v>Montréal</v>
          </cell>
          <cell r="AT5" t="str">
            <v>1981 à 1985</v>
          </cell>
          <cell r="AU5" t="str">
            <v>Électricité</v>
          </cell>
          <cell r="AV5">
            <v>0.73099999999999998</v>
          </cell>
          <cell r="AW5">
            <v>0</v>
          </cell>
          <cell r="AX5">
            <v>227.5</v>
          </cell>
          <cell r="AY5">
            <v>35.5</v>
          </cell>
          <cell r="AZ5">
            <v>0</v>
          </cell>
          <cell r="BA5">
            <v>197.82608695652175</v>
          </cell>
          <cell r="BB5">
            <v>30.869565217391308</v>
          </cell>
          <cell r="BC5">
            <v>313</v>
          </cell>
          <cell r="BD5">
            <v>85.5</v>
          </cell>
          <cell r="BE5">
            <v>149</v>
          </cell>
          <cell r="BF5">
            <v>113.5</v>
          </cell>
        </row>
        <row r="6">
          <cell r="B6" t="str">
            <v>Production de poulets à griller</v>
          </cell>
          <cell r="I6" t="str">
            <v>Robot</v>
          </cell>
          <cell r="AC6" t="str">
            <v>Avec chauffe-eau intégré</v>
          </cell>
          <cell r="AD6">
            <v>4500</v>
          </cell>
          <cell r="AE6">
            <v>1500</v>
          </cell>
          <cell r="AF6">
            <v>0</v>
          </cell>
          <cell r="AH6" t="str">
            <v>Si un échangeur à plaques est présent, l'économie potentielle diminue à 20%,</v>
          </cell>
          <cell r="AI6" t="str">
            <v>puisque moins de chaleur peut être récupérée.</v>
          </cell>
          <cell r="AR6" t="str">
            <v>Montréal1986 à aujourd'huiÉlectricité</v>
          </cell>
          <cell r="AS6" t="str">
            <v>Montréal</v>
          </cell>
          <cell r="AT6" t="str">
            <v>1986 à aujourd'hui</v>
          </cell>
          <cell r="AU6" t="str">
            <v>Électricité</v>
          </cell>
          <cell r="AV6">
            <v>0.66100000000000003</v>
          </cell>
          <cell r="AW6">
            <v>0</v>
          </cell>
          <cell r="AX6">
            <v>227.5</v>
          </cell>
          <cell r="AY6">
            <v>35.5</v>
          </cell>
          <cell r="AZ6">
            <v>0</v>
          </cell>
          <cell r="BA6">
            <v>197.82608695652175</v>
          </cell>
          <cell r="BB6">
            <v>30.869565217391308</v>
          </cell>
          <cell r="BC6">
            <v>313</v>
          </cell>
          <cell r="BD6">
            <v>85.5</v>
          </cell>
          <cell r="BE6">
            <v>149</v>
          </cell>
          <cell r="BF6">
            <v>113.5</v>
          </cell>
        </row>
        <row r="7">
          <cell r="I7" t="str">
            <v>Carrousel</v>
          </cell>
          <cell r="AC7" t="str">
            <v>Pompe à vide à vitesse variable</v>
          </cell>
          <cell r="AD7">
            <v>6500</v>
          </cell>
          <cell r="AE7">
            <v>800</v>
          </cell>
          <cell r="AF7">
            <v>0</v>
          </cell>
          <cell r="AH7" t="str">
            <v xml:space="preserve">Plus la période de traite est longue, plus la pompe à vide à vitesse variable entraîne des économies </v>
          </cell>
          <cell r="AI7" t="str">
            <v>comparativement à une pompe standard. Ce système est donc recommandé surtout pour les entreprises de grande taille.</v>
          </cell>
          <cell r="AJ7" t="str">
            <v>À noter que le moteur de la pompe est généralement sollicité au maximum de sa capacité pendant les cycles de</v>
          </cell>
          <cell r="AK7" t="str">
            <v>lavage. Les gains sont minimes à cette étape.</v>
          </cell>
          <cell r="AL7" t="str">
            <v>L'ajout d'un variateur de vitesse générera davantage de gain sur une pompe plus âgée que sur les pompes récentes.</v>
          </cell>
          <cell r="AR7" t="str">
            <v>Montréal1951 à 1960Autre que électricité</v>
          </cell>
          <cell r="AS7" t="str">
            <v>Montréal</v>
          </cell>
          <cell r="AT7" t="str">
            <v>1951 à 1960</v>
          </cell>
          <cell r="AU7" t="str">
            <v>Autre que électricité</v>
          </cell>
          <cell r="AV7">
            <v>0</v>
          </cell>
          <cell r="AW7">
            <v>0</v>
          </cell>
          <cell r="AX7">
            <v>227.5</v>
          </cell>
          <cell r="AY7">
            <v>35.5</v>
          </cell>
          <cell r="AZ7">
            <v>0</v>
          </cell>
          <cell r="BA7">
            <v>197.82608695652175</v>
          </cell>
          <cell r="BB7">
            <v>30.869565217391308</v>
          </cell>
          <cell r="BC7">
            <v>313</v>
          </cell>
          <cell r="BD7">
            <v>85.5</v>
          </cell>
          <cell r="BE7">
            <v>149</v>
          </cell>
          <cell r="BF7">
            <v>113.5</v>
          </cell>
        </row>
        <row r="8">
          <cell r="AC8" t="str">
            <v>Ventilateur de 12"</v>
          </cell>
          <cell r="AD8">
            <v>440</v>
          </cell>
          <cell r="AE8">
            <v>30</v>
          </cell>
          <cell r="AF8">
            <v>48</v>
          </cell>
          <cell r="AH8" t="str">
            <v>Consulter la liste des ventilateurs approuvés par Hydro-Québec pour bénéficier des remises.</v>
          </cell>
          <cell r="AI8" t="str">
            <v>S'assurer que le débit (pieds cubes par minute, CFM) correspond aux besoins du bâtiment.</v>
          </cell>
          <cell r="AJ8" t="str">
            <v>Considérer le changement technologique au renouvellement seulement.</v>
          </cell>
          <cell r="AK8" t="str">
            <v xml:space="preserve">L'installation par pallier est à privilégier comparativement à des ventilateurs à vitesse variable pour assurer un </v>
          </cell>
          <cell r="AL8" t="str">
            <v>déplacement d'air approprié selon la chaleur ambiante.</v>
          </cell>
          <cell r="AM8" t="str">
            <v>(400 à 500 $)</v>
          </cell>
          <cell r="AR8" t="str">
            <v>Montréal1961 à 1970Autre que électricité</v>
          </cell>
          <cell r="AS8" t="str">
            <v>Montréal</v>
          </cell>
          <cell r="AT8" t="str">
            <v>1961 à 1970</v>
          </cell>
          <cell r="AU8" t="str">
            <v>Autre que électricité</v>
          </cell>
          <cell r="AV8">
            <v>0</v>
          </cell>
          <cell r="AW8">
            <v>0</v>
          </cell>
          <cell r="AX8">
            <v>227.5</v>
          </cell>
          <cell r="AY8">
            <v>35.5</v>
          </cell>
          <cell r="AZ8">
            <v>0</v>
          </cell>
          <cell r="BA8">
            <v>197.82608695652175</v>
          </cell>
          <cell r="BB8">
            <v>30.869565217391308</v>
          </cell>
          <cell r="BC8">
            <v>313</v>
          </cell>
          <cell r="BD8">
            <v>85.5</v>
          </cell>
          <cell r="BE8">
            <v>149</v>
          </cell>
          <cell r="BF8">
            <v>113.5</v>
          </cell>
        </row>
        <row r="9">
          <cell r="AC9" t="str">
            <v>Ventilateur de 14"</v>
          </cell>
          <cell r="AD9">
            <v>450</v>
          </cell>
          <cell r="AE9">
            <v>30</v>
          </cell>
          <cell r="AF9">
            <v>56</v>
          </cell>
          <cell r="AH9" t="str">
            <v>Consulter la liste des ventilateurs approuvés par Hydro-Québec pour bénéficier des remises.</v>
          </cell>
          <cell r="AI9" t="str">
            <v>S'assurer que le débit (pieds cubes par minute, CFM) correspond aux besoins du bâtiment.</v>
          </cell>
          <cell r="AJ9" t="str">
            <v>Considérer le changement technologique au renouvellement seulement.</v>
          </cell>
          <cell r="AK9" t="str">
            <v>L'installation par pallier est à privilégier comparativement à des ventilateurs à vitesse variable pour assurer un déplacement d'air approprié selon la chaleur ambiante.</v>
          </cell>
          <cell r="AM9" t="str">
            <v>(340 à 530 $)</v>
          </cell>
          <cell r="AR9" t="str">
            <v>Montréal1971 à 1980Autre que électricité</v>
          </cell>
          <cell r="AS9" t="str">
            <v>Montréal</v>
          </cell>
          <cell r="AT9" t="str">
            <v>1971 à 1980</v>
          </cell>
          <cell r="AU9" t="str">
            <v>Autre que électricité</v>
          </cell>
          <cell r="AV9">
            <v>0</v>
          </cell>
          <cell r="AW9">
            <v>0</v>
          </cell>
          <cell r="AX9">
            <v>227.5</v>
          </cell>
          <cell r="AY9">
            <v>35.5</v>
          </cell>
          <cell r="AZ9">
            <v>0</v>
          </cell>
          <cell r="BA9">
            <v>197.82608695652175</v>
          </cell>
          <cell r="BB9">
            <v>30.869565217391308</v>
          </cell>
          <cell r="BC9">
            <v>313</v>
          </cell>
          <cell r="BD9">
            <v>85.5</v>
          </cell>
          <cell r="BE9">
            <v>149</v>
          </cell>
          <cell r="BF9">
            <v>113.5</v>
          </cell>
        </row>
        <row r="10">
          <cell r="AC10" t="str">
            <v>Ventilateur de 16"</v>
          </cell>
          <cell r="AD10">
            <v>470</v>
          </cell>
          <cell r="AE10">
            <v>30</v>
          </cell>
          <cell r="AF10">
            <v>64</v>
          </cell>
          <cell r="AH10" t="str">
            <v>Consulter la liste des ventilateurs approuvés par Hydro-Québec pour bénéficier des remises.</v>
          </cell>
          <cell r="AI10" t="str">
            <v>S'assurer que le débit (pieds cubes par minute, CFM) correspond aux besoins du bâtiment.</v>
          </cell>
          <cell r="AJ10" t="str">
            <v>Considérer le changement technologique au renouvellement seulement.</v>
          </cell>
          <cell r="AK10" t="str">
            <v>L'installation par pallier est à privilégier comparativement à des ventilateurs à vitesse variable pour assurer un déplacement d'air approprié selon la chaleur ambiante.</v>
          </cell>
          <cell r="AM10" t="str">
            <v>(360 à 580 $)</v>
          </cell>
          <cell r="AR10" t="str">
            <v>Montréal1981 à 1985Autre que électricité</v>
          </cell>
          <cell r="AS10" t="str">
            <v>Montréal</v>
          </cell>
          <cell r="AT10" t="str">
            <v>1981 à 1985</v>
          </cell>
          <cell r="AU10" t="str">
            <v>Autre que électricité</v>
          </cell>
          <cell r="AV10">
            <v>0</v>
          </cell>
          <cell r="AW10">
            <v>0</v>
          </cell>
          <cell r="AX10">
            <v>227.5</v>
          </cell>
          <cell r="AY10">
            <v>35.5</v>
          </cell>
          <cell r="AZ10">
            <v>0</v>
          </cell>
          <cell r="BA10">
            <v>197.82608695652175</v>
          </cell>
          <cell r="BB10">
            <v>30.869565217391308</v>
          </cell>
          <cell r="BC10">
            <v>313</v>
          </cell>
          <cell r="BD10">
            <v>85.5</v>
          </cell>
          <cell r="BE10">
            <v>149</v>
          </cell>
          <cell r="BF10">
            <v>113.5</v>
          </cell>
        </row>
        <row r="11">
          <cell r="AC11" t="str">
            <v>Ventilateur de 18"</v>
          </cell>
          <cell r="AD11">
            <v>520</v>
          </cell>
          <cell r="AE11">
            <v>30</v>
          </cell>
          <cell r="AF11">
            <v>72</v>
          </cell>
          <cell r="AH11" t="str">
            <v>Consulter la liste des ventilateurs approuvés par Hydro-Québec pour bénéficier des remises.</v>
          </cell>
          <cell r="AI11" t="str">
            <v>S'assurer que le débit (pieds cubes par minute, CFM) correspond aux besoins du bâtiment.</v>
          </cell>
          <cell r="AJ11" t="str">
            <v>Considérer le changement technologique au renouvellement seulement.</v>
          </cell>
          <cell r="AK11" t="str">
            <v>L'installation par pallier est à privilégier comparativement à des ventilateurs à vitesse variable pour assurer un déplacement d'air approprié selon la chaleur ambiante.</v>
          </cell>
          <cell r="AM11" t="str">
            <v>(390 à 650 $)</v>
          </cell>
          <cell r="AR11" t="str">
            <v>Montréal1986 à aujourd'huiAutre que électricité</v>
          </cell>
          <cell r="AS11" t="str">
            <v>Montréal</v>
          </cell>
          <cell r="AT11" t="str">
            <v>1986 à aujourd'hui</v>
          </cell>
          <cell r="AU11" t="str">
            <v>Autre que électricité</v>
          </cell>
          <cell r="AV11">
            <v>0</v>
          </cell>
          <cell r="AW11">
            <v>0</v>
          </cell>
          <cell r="AX11">
            <v>227.5</v>
          </cell>
          <cell r="AY11">
            <v>35.5</v>
          </cell>
          <cell r="AZ11">
            <v>0</v>
          </cell>
          <cell r="BA11">
            <v>197.82608695652175</v>
          </cell>
          <cell r="BB11">
            <v>30.869565217391308</v>
          </cell>
          <cell r="BC11">
            <v>313</v>
          </cell>
          <cell r="BD11">
            <v>85.5</v>
          </cell>
          <cell r="BE11">
            <v>149</v>
          </cell>
          <cell r="BF11">
            <v>113.5</v>
          </cell>
        </row>
        <row r="12">
          <cell r="AC12" t="str">
            <v>Ventilateur de 20"</v>
          </cell>
          <cell r="AD12">
            <v>540</v>
          </cell>
          <cell r="AE12">
            <v>30</v>
          </cell>
          <cell r="AF12">
            <v>80</v>
          </cell>
          <cell r="AH12" t="str">
            <v>Consulter la liste des ventilateurs approuvés par Hydro-Québec pour bénéficier des remises.</v>
          </cell>
          <cell r="AI12" t="str">
            <v>S'assurer que le débit (pieds cubes par minute, CFM) correspond aux besoins du bâtiment.</v>
          </cell>
          <cell r="AJ12" t="str">
            <v>Considérer le changement technologique au renouvellement seulement.</v>
          </cell>
          <cell r="AK12" t="str">
            <v>L'installation par pallier est à privilégier comparativement à des ventilateurs à vitesse variable pour assurer un déplacement d'air approprié selon la chaleur ambiante.</v>
          </cell>
          <cell r="AM12" t="str">
            <v>(440 à 650 $)</v>
          </cell>
          <cell r="AR12" t="str">
            <v>Québec1951 à 1960Électricité</v>
          </cell>
          <cell r="AS12" t="str">
            <v>Québec</v>
          </cell>
          <cell r="AT12" t="str">
            <v>1951 à 1960</v>
          </cell>
          <cell r="AU12" t="str">
            <v>Électricité</v>
          </cell>
          <cell r="AV12">
            <v>1.0409999999999999</v>
          </cell>
          <cell r="AW12">
            <v>0</v>
          </cell>
          <cell r="AX12">
            <v>237.5</v>
          </cell>
          <cell r="AY12">
            <v>7.5</v>
          </cell>
          <cell r="AZ12">
            <v>0</v>
          </cell>
          <cell r="BA12">
            <v>206.52173913043481</v>
          </cell>
          <cell r="BB12">
            <v>6.5217391304347831</v>
          </cell>
          <cell r="BC12">
            <v>323</v>
          </cell>
          <cell r="BD12">
            <v>85.5</v>
          </cell>
          <cell r="BE12">
            <v>121</v>
          </cell>
          <cell r="BF12">
            <v>113.5</v>
          </cell>
        </row>
        <row r="13">
          <cell r="AC13" t="str">
            <v>Ventilateur de 36"</v>
          </cell>
          <cell r="AE13">
            <v>30</v>
          </cell>
          <cell r="AF13">
            <v>144</v>
          </cell>
          <cell r="AH13" t="str">
            <v>Consulter la liste des ventilateurs approuvés par Hydro-Québec pour bénéficier des remises.</v>
          </cell>
          <cell r="AI13" t="str">
            <v>S'assurer que le débit (pieds cubes par minute, CFM) correspond aux besoins du bâtiment.</v>
          </cell>
          <cell r="AJ13" t="str">
            <v>Considérer le changement technologique au renouvellement seulement.</v>
          </cell>
          <cell r="AK13" t="str">
            <v>L'installation par pallier est à privilégier comparativement à des ventilateurs à vitesse variable pour assurer un déplacement d'air approprié selon la chaleur ambiante.</v>
          </cell>
          <cell r="AR13" t="str">
            <v>Québec1961 à 1970Électricité</v>
          </cell>
          <cell r="AS13" t="str">
            <v>Québec</v>
          </cell>
          <cell r="AT13" t="str">
            <v>1961 à 1970</v>
          </cell>
          <cell r="AU13" t="str">
            <v>Électricité</v>
          </cell>
          <cell r="AV13">
            <v>0.82499999999999996</v>
          </cell>
          <cell r="AW13">
            <v>0</v>
          </cell>
          <cell r="AX13">
            <v>237.5</v>
          </cell>
          <cell r="AY13">
            <v>7.5</v>
          </cell>
          <cell r="AZ13">
            <v>0</v>
          </cell>
          <cell r="BA13">
            <v>206.52173913043481</v>
          </cell>
          <cell r="BB13">
            <v>6.5217391304347831</v>
          </cell>
          <cell r="BC13">
            <v>323</v>
          </cell>
          <cell r="BD13">
            <v>85.5</v>
          </cell>
          <cell r="BE13">
            <v>121</v>
          </cell>
          <cell r="BF13">
            <v>113.5</v>
          </cell>
        </row>
        <row r="14">
          <cell r="AC14" t="str">
            <v>Ventilateur de 48"</v>
          </cell>
          <cell r="AE14">
            <v>30</v>
          </cell>
          <cell r="AF14">
            <v>192</v>
          </cell>
          <cell r="AH14" t="str">
            <v>Consulter la liste des ventilateurs approuvés par Hydro-Québec pour bénéficier des remises.</v>
          </cell>
          <cell r="AI14" t="str">
            <v>S'assurer que le débit (pieds cubes par minute, CFM) correspond aux besoins du bâtiment.</v>
          </cell>
          <cell r="AJ14" t="str">
            <v>Considérer le changement technologique au renouvellement seulement.</v>
          </cell>
          <cell r="AK14" t="str">
            <v>L'installation par pallier est à privilégier comparativement à des ventilateurs à vitesse variable pour assurer un déplacement d'air approprié selon la chaleur ambiante.</v>
          </cell>
          <cell r="AR14" t="str">
            <v>Québec1971 à 1980Électricité</v>
          </cell>
          <cell r="AS14" t="str">
            <v>Québec</v>
          </cell>
          <cell r="AT14" t="str">
            <v>1971 à 1980</v>
          </cell>
          <cell r="AU14" t="str">
            <v>Électricité</v>
          </cell>
          <cell r="AV14">
            <v>0.83699999999999997</v>
          </cell>
          <cell r="AW14">
            <v>0</v>
          </cell>
          <cell r="AX14">
            <v>237.5</v>
          </cell>
          <cell r="AY14">
            <v>7.5</v>
          </cell>
          <cell r="AZ14">
            <v>0</v>
          </cell>
          <cell r="BA14">
            <v>206.52173913043481</v>
          </cell>
          <cell r="BB14">
            <v>6.5217391304347831</v>
          </cell>
          <cell r="BC14">
            <v>323</v>
          </cell>
          <cell r="BD14">
            <v>85.5</v>
          </cell>
          <cell r="BE14">
            <v>121</v>
          </cell>
          <cell r="BF14">
            <v>113.5</v>
          </cell>
        </row>
        <row r="15">
          <cell r="AC15" t="str">
            <v>Ventilateur de 60"</v>
          </cell>
          <cell r="AE15">
            <v>30</v>
          </cell>
          <cell r="AF15">
            <v>240</v>
          </cell>
          <cell r="AH15" t="str">
            <v>Consulter la liste des ventilateurs approuvés par Hydro-Québec pour bénéficier des remises.</v>
          </cell>
          <cell r="AI15" t="str">
            <v>S'assurer que le débit (pieds cubes par minute, CFM) correspond aux besoins du bâtiment.</v>
          </cell>
          <cell r="AJ15" t="str">
            <v>Considérer le changement technologique au renouvellement seulement.</v>
          </cell>
          <cell r="AK15" t="str">
            <v>L'installation par pallier est à privilégier comparativement à des ventilateurs à vitesse variable pour assurer un déplacement d'air approprié selon la chaleur ambiante.</v>
          </cell>
          <cell r="AR15" t="str">
            <v>Québec1981 à 1985Électricité</v>
          </cell>
          <cell r="AS15" t="str">
            <v>Québec</v>
          </cell>
          <cell r="AT15" t="str">
            <v>1981 à 1985</v>
          </cell>
          <cell r="AU15" t="str">
            <v>Électricité</v>
          </cell>
          <cell r="AV15">
            <v>0.82199999999999995</v>
          </cell>
          <cell r="AW15">
            <v>0</v>
          </cell>
          <cell r="AX15">
            <v>237.5</v>
          </cell>
          <cell r="AY15">
            <v>7.5</v>
          </cell>
          <cell r="AZ15">
            <v>0</v>
          </cell>
          <cell r="BA15">
            <v>206.52173913043481</v>
          </cell>
          <cell r="BB15">
            <v>6.5217391304347831</v>
          </cell>
          <cell r="BC15">
            <v>323</v>
          </cell>
          <cell r="BD15">
            <v>85.5</v>
          </cell>
          <cell r="BE15">
            <v>121</v>
          </cell>
          <cell r="BF15">
            <v>113.5</v>
          </cell>
        </row>
        <row r="16">
          <cell r="AC16" t="str">
            <v>Couverture isolante sur la chaudière</v>
          </cell>
          <cell r="AD16">
            <v>50</v>
          </cell>
          <cell r="AE16">
            <v>0</v>
          </cell>
          <cell r="AF16">
            <v>0</v>
          </cell>
          <cell r="AR16" t="str">
            <v>Québec1986 à aujourd'huiÉlectricité</v>
          </cell>
          <cell r="AS16" t="str">
            <v>Québec</v>
          </cell>
          <cell r="AT16" t="str">
            <v>1986 à aujourd'hui</v>
          </cell>
          <cell r="AU16" t="str">
            <v>Électricité</v>
          </cell>
          <cell r="AV16">
            <v>0.74399999999999999</v>
          </cell>
          <cell r="AW16">
            <v>0</v>
          </cell>
          <cell r="AX16">
            <v>237.5</v>
          </cell>
          <cell r="AY16">
            <v>7.5</v>
          </cell>
          <cell r="AZ16">
            <v>0</v>
          </cell>
          <cell r="BA16">
            <v>206.52173913043481</v>
          </cell>
          <cell r="BB16">
            <v>6.5217391304347831</v>
          </cell>
          <cell r="BC16">
            <v>323</v>
          </cell>
          <cell r="BD16">
            <v>85.5</v>
          </cell>
          <cell r="BE16">
            <v>121</v>
          </cell>
          <cell r="BF16">
            <v>113.5</v>
          </cell>
        </row>
        <row r="17">
          <cell r="AC17" t="str">
            <v>Modèle ISS (Ro-Main)</v>
          </cell>
          <cell r="AD17">
            <v>400</v>
          </cell>
          <cell r="AE17">
            <v>1000</v>
          </cell>
          <cell r="AF17">
            <v>163</v>
          </cell>
          <cell r="AH17" t="str">
            <v>La niche à porcelets avec système de lampe intelligente remplace les tapis chauffants.</v>
          </cell>
          <cell r="AI17" t="str">
            <v>Les contre-indications et particularités techniques s'ajouteront à l'usage.</v>
          </cell>
          <cell r="AJ17" t="str">
            <v>Contacter un spécialiste en production porcine afin d'en savoir plus sur ce type de produit.</v>
          </cell>
          <cell r="AR17" t="str">
            <v>Québec1951 à 1960Autre que électricité</v>
          </cell>
          <cell r="AS17" t="str">
            <v>Québec</v>
          </cell>
          <cell r="AT17" t="str">
            <v>1951 à 1960</v>
          </cell>
          <cell r="AU17" t="str">
            <v>Autre que électricité</v>
          </cell>
          <cell r="AV17">
            <v>0</v>
          </cell>
          <cell r="AW17">
            <v>0</v>
          </cell>
          <cell r="AX17">
            <v>237.5</v>
          </cell>
          <cell r="AY17">
            <v>7.5</v>
          </cell>
          <cell r="AZ17">
            <v>0</v>
          </cell>
          <cell r="BA17">
            <v>206.52173913043481</v>
          </cell>
          <cell r="BB17">
            <v>6.5217391304347831</v>
          </cell>
          <cell r="BC17">
            <v>323</v>
          </cell>
          <cell r="BD17">
            <v>85.5</v>
          </cell>
          <cell r="BE17">
            <v>121</v>
          </cell>
          <cell r="BF17">
            <v>113.5</v>
          </cell>
        </row>
        <row r="18">
          <cell r="AC18" t="str">
            <v>Tapis chauffant</v>
          </cell>
          <cell r="AD18">
            <v>325</v>
          </cell>
          <cell r="AE18">
            <v>1000</v>
          </cell>
          <cell r="AH18" t="str">
            <v>En plus de l'économie d'électricité, l'économie en lampes à infra-rouge (2 changements par an, 20$/lampe) ,</v>
          </cell>
          <cell r="AI18" t="str">
            <v>en tapis amovibles et en différents accessoires est à prendre en considération.</v>
          </cell>
          <cell r="AJ18" t="str">
            <v>La puissance requise par les tapis déterminera l'ampleur de l'économie.</v>
          </cell>
          <cell r="AK18" t="str">
            <v>Contactez un spécialiste en production porcine afin d'en savoir plus sur ce type de produit.</v>
          </cell>
          <cell r="AR18" t="str">
            <v>Québec1961 à 1970Autre que électricité</v>
          </cell>
          <cell r="AS18" t="str">
            <v>Québec</v>
          </cell>
          <cell r="AT18" t="str">
            <v>1961 à 1970</v>
          </cell>
          <cell r="AU18" t="str">
            <v>Autre que électricité</v>
          </cell>
          <cell r="AV18">
            <v>0</v>
          </cell>
          <cell r="AW18">
            <v>0</v>
          </cell>
          <cell r="AX18">
            <v>237.5</v>
          </cell>
          <cell r="AY18">
            <v>7.5</v>
          </cell>
          <cell r="AZ18">
            <v>0</v>
          </cell>
          <cell r="BA18">
            <v>206.52173913043481</v>
          </cell>
          <cell r="BB18">
            <v>6.5217391304347831</v>
          </cell>
          <cell r="BC18">
            <v>323</v>
          </cell>
          <cell r="BD18">
            <v>85.5</v>
          </cell>
          <cell r="BE18">
            <v>121</v>
          </cell>
          <cell r="BF18">
            <v>113.5</v>
          </cell>
        </row>
        <row r="19">
          <cell r="AC19" t="str">
            <v>Tapis chauffant (simple)</v>
          </cell>
          <cell r="AD19">
            <v>240</v>
          </cell>
          <cell r="AF19">
            <v>33</v>
          </cell>
          <cell r="AR19" t="str">
            <v>Québec1971 à 1980Autre que électricité</v>
          </cell>
          <cell r="AS19" t="str">
            <v>Québec</v>
          </cell>
          <cell r="AT19" t="str">
            <v>1971 à 1980</v>
          </cell>
          <cell r="AU19" t="str">
            <v>Autre que électricité</v>
          </cell>
          <cell r="AV19">
            <v>0</v>
          </cell>
          <cell r="AW19">
            <v>0</v>
          </cell>
          <cell r="AX19">
            <v>237.5</v>
          </cell>
          <cell r="AY19">
            <v>7.5</v>
          </cell>
          <cell r="AZ19">
            <v>0</v>
          </cell>
          <cell r="BA19">
            <v>206.52173913043481</v>
          </cell>
          <cell r="BB19">
            <v>6.5217391304347831</v>
          </cell>
          <cell r="BC19">
            <v>323</v>
          </cell>
          <cell r="BD19">
            <v>85.5</v>
          </cell>
          <cell r="BE19">
            <v>121</v>
          </cell>
          <cell r="BF19">
            <v>113.5</v>
          </cell>
        </row>
        <row r="20">
          <cell r="AC20" t="str">
            <v>Tapis chauffant (double)</v>
          </cell>
          <cell r="AD20">
            <v>325</v>
          </cell>
          <cell r="AF20">
            <v>53</v>
          </cell>
          <cell r="AR20" t="str">
            <v>Québec1981 à 1985Autre que électricité</v>
          </cell>
          <cell r="AS20" t="str">
            <v>Québec</v>
          </cell>
          <cell r="AT20" t="str">
            <v>1981 à 1985</v>
          </cell>
          <cell r="AU20" t="str">
            <v>Autre que électricité</v>
          </cell>
          <cell r="AV20">
            <v>0</v>
          </cell>
          <cell r="AW20">
            <v>0</v>
          </cell>
          <cell r="AX20">
            <v>237.5</v>
          </cell>
          <cell r="AY20">
            <v>7.5</v>
          </cell>
          <cell r="AZ20">
            <v>0</v>
          </cell>
          <cell r="BA20">
            <v>206.52173913043481</v>
          </cell>
          <cell r="BB20">
            <v>6.5217391304347831</v>
          </cell>
          <cell r="BC20">
            <v>323</v>
          </cell>
          <cell r="BD20">
            <v>85.5</v>
          </cell>
          <cell r="BE20">
            <v>121</v>
          </cell>
          <cell r="BF20">
            <v>113.5</v>
          </cell>
        </row>
        <row r="21">
          <cell r="S21" t="str">
            <v>Éclairage</v>
          </cell>
          <cell r="T21">
            <v>0.14218850177002634</v>
          </cell>
          <cell r="AC21" t="str">
            <v>Fluocompactes-8W</v>
          </cell>
          <cell r="AD21">
            <v>12</v>
          </cell>
          <cell r="AF21">
            <v>4</v>
          </cell>
          <cell r="AH21" t="str">
            <v>Les fixtures des ampoules incandescentes sont réutilisables.</v>
          </cell>
          <cell r="AR21" t="str">
            <v>Québec1986 à aujourd'huiAutre que électricité</v>
          </cell>
          <cell r="AS21" t="str">
            <v>Québec</v>
          </cell>
          <cell r="AT21" t="str">
            <v>1986 à aujourd'hui</v>
          </cell>
          <cell r="AU21" t="str">
            <v>Autre que électricité</v>
          </cell>
          <cell r="AV21">
            <v>0</v>
          </cell>
          <cell r="AW21">
            <v>0</v>
          </cell>
          <cell r="AX21">
            <v>237.5</v>
          </cell>
          <cell r="AY21">
            <v>7.5</v>
          </cell>
          <cell r="AZ21">
            <v>0</v>
          </cell>
          <cell r="BA21">
            <v>206.52173913043481</v>
          </cell>
          <cell r="BB21">
            <v>6.5217391304347831</v>
          </cell>
          <cell r="BC21">
            <v>323</v>
          </cell>
          <cell r="BD21">
            <v>85.5</v>
          </cell>
          <cell r="BE21">
            <v>121</v>
          </cell>
          <cell r="BF21">
            <v>113.5</v>
          </cell>
        </row>
        <row r="22">
          <cell r="S22" t="str">
            <v>Ventilation</v>
          </cell>
          <cell r="T22">
            <v>0.20477762897538096</v>
          </cell>
          <cell r="AC22" t="str">
            <v>Fluocompactes-13W</v>
          </cell>
          <cell r="AD22">
            <v>12</v>
          </cell>
          <cell r="AF22">
            <v>4</v>
          </cell>
          <cell r="AH22" t="str">
            <v>Les fixtures des ampoules incandescentes sont réutilisables.</v>
          </cell>
          <cell r="AR22" t="str">
            <v>Saguenay1951 à 1960Électricité</v>
          </cell>
          <cell r="AS22" t="str">
            <v>Saguenay</v>
          </cell>
          <cell r="AT22" t="str">
            <v>1951 à 1960</v>
          </cell>
          <cell r="AU22" t="str">
            <v>Électricité</v>
          </cell>
          <cell r="AV22">
            <v>1.143</v>
          </cell>
          <cell r="AW22">
            <v>0</v>
          </cell>
          <cell r="AX22">
            <v>237.5</v>
          </cell>
          <cell r="AY22">
            <v>7.5</v>
          </cell>
          <cell r="AZ22">
            <v>0</v>
          </cell>
          <cell r="BA22">
            <v>206.52173913043481</v>
          </cell>
          <cell r="BB22">
            <v>6.5217391304347831</v>
          </cell>
          <cell r="BC22">
            <v>323</v>
          </cell>
          <cell r="BD22">
            <v>85.5</v>
          </cell>
          <cell r="BE22">
            <v>121</v>
          </cell>
          <cell r="BF22">
            <v>113.5</v>
          </cell>
        </row>
        <row r="23">
          <cell r="S23" t="str">
            <v>Refroidissement du lait</v>
          </cell>
          <cell r="T23">
            <v>0.24586782007072164</v>
          </cell>
          <cell r="AC23" t="str">
            <v>Fluocompactes-23W</v>
          </cell>
          <cell r="AD23">
            <v>12</v>
          </cell>
          <cell r="AF23">
            <v>4</v>
          </cell>
          <cell r="AH23" t="str">
            <v>Les fixtures des ampoules incandescentes sont réutilisables.</v>
          </cell>
          <cell r="AR23" t="str">
            <v>Saguenay1961 à 1970Électricité</v>
          </cell>
          <cell r="AS23" t="str">
            <v>Saguenay</v>
          </cell>
          <cell r="AT23" t="str">
            <v>1961 à 1970</v>
          </cell>
          <cell r="AU23" t="str">
            <v>Électricité</v>
          </cell>
          <cell r="AV23">
            <v>0.90500000000000003</v>
          </cell>
          <cell r="AW23">
            <v>0</v>
          </cell>
          <cell r="AX23">
            <v>237.5</v>
          </cell>
          <cell r="AY23">
            <v>7.5</v>
          </cell>
          <cell r="AZ23">
            <v>0</v>
          </cell>
          <cell r="BA23">
            <v>206.52173913043481</v>
          </cell>
          <cell r="BB23">
            <v>6.5217391304347831</v>
          </cell>
          <cell r="BC23">
            <v>323</v>
          </cell>
          <cell r="BD23">
            <v>85.5</v>
          </cell>
          <cell r="BE23">
            <v>121</v>
          </cell>
          <cell r="BF23">
            <v>113.5</v>
          </cell>
        </row>
        <row r="24">
          <cell r="S24" t="str">
            <v>Pompe à vide</v>
          </cell>
          <cell r="T24">
            <v>6.6430804465497317E-2</v>
          </cell>
          <cell r="AC24" t="str">
            <v>Fluocompactes-32W</v>
          </cell>
          <cell r="AD24">
            <v>12</v>
          </cell>
          <cell r="AF24">
            <v>4</v>
          </cell>
          <cell r="AH24" t="str">
            <v>Les fixtures des ampoules incandescentes sont réutilisables.</v>
          </cell>
          <cell r="AR24" t="str">
            <v>Saguenay1971 à 1980Électricité</v>
          </cell>
          <cell r="AS24" t="str">
            <v>Saguenay</v>
          </cell>
          <cell r="AT24" t="str">
            <v>1971 à 1980</v>
          </cell>
          <cell r="AU24" t="str">
            <v>Électricité</v>
          </cell>
          <cell r="AV24">
            <v>0.91869999999999996</v>
          </cell>
          <cell r="AW24">
            <v>0</v>
          </cell>
          <cell r="AX24">
            <v>237.5</v>
          </cell>
          <cell r="AY24">
            <v>7.5</v>
          </cell>
          <cell r="AZ24">
            <v>0</v>
          </cell>
          <cell r="BA24">
            <v>206.52173913043481</v>
          </cell>
          <cell r="BB24">
            <v>6.5217391304347831</v>
          </cell>
          <cell r="BC24">
            <v>323</v>
          </cell>
          <cell r="BD24">
            <v>85.5</v>
          </cell>
          <cell r="BE24">
            <v>121</v>
          </cell>
          <cell r="BF24">
            <v>113.5</v>
          </cell>
        </row>
        <row r="25">
          <cell r="S25" t="str">
            <v>Chauffage de l'eau</v>
          </cell>
          <cell r="T25">
            <v>0.10039230896048476</v>
          </cell>
          <cell r="AC25" t="str">
            <v>Fluocompactes-42W</v>
          </cell>
          <cell r="AD25">
            <v>12</v>
          </cell>
          <cell r="AF25">
            <v>4</v>
          </cell>
          <cell r="AH25" t="str">
            <v>Les fixtures des ampoules incandescentes sont réutilisables.</v>
          </cell>
          <cell r="AR25" t="str">
            <v>Saguenay1981 à 1985Électricité</v>
          </cell>
          <cell r="AS25" t="str">
            <v>Saguenay</v>
          </cell>
          <cell r="AT25" t="str">
            <v>1981 à 1985</v>
          </cell>
          <cell r="AU25" t="str">
            <v>Électricité</v>
          </cell>
          <cell r="AV25">
            <v>0.90280000000000005</v>
          </cell>
          <cell r="AW25">
            <v>0</v>
          </cell>
          <cell r="AX25">
            <v>237.5</v>
          </cell>
          <cell r="AY25">
            <v>7.5</v>
          </cell>
          <cell r="AZ25">
            <v>0</v>
          </cell>
          <cell r="BA25">
            <v>206.52173913043481</v>
          </cell>
          <cell r="BB25">
            <v>6.5217391304347831</v>
          </cell>
          <cell r="BC25">
            <v>323</v>
          </cell>
          <cell r="BD25">
            <v>85.5</v>
          </cell>
          <cell r="BE25">
            <v>121</v>
          </cell>
          <cell r="BF25">
            <v>113.5</v>
          </cell>
        </row>
        <row r="26">
          <cell r="S26" t="str">
            <v>Alimentation</v>
          </cell>
          <cell r="T26">
            <v>4.1000000000000002E-2</v>
          </cell>
          <cell r="AC26" t="str">
            <v>LED-DEL</v>
          </cell>
          <cell r="AD26">
            <v>89</v>
          </cell>
          <cell r="AF26">
            <v>30</v>
          </cell>
          <cell r="AH26" t="str">
            <v>Les fixtures des ampoules incandescentes sont réutilisables.</v>
          </cell>
          <cell r="AR26" t="str">
            <v>Saguenay1986 à aujourd'huiÉlectricité</v>
          </cell>
          <cell r="AS26" t="str">
            <v>Saguenay</v>
          </cell>
          <cell r="AT26" t="str">
            <v>1986 à aujourd'hui</v>
          </cell>
          <cell r="AU26" t="str">
            <v>Électricité</v>
          </cell>
          <cell r="AV26">
            <v>0.81730000000000003</v>
          </cell>
          <cell r="AW26">
            <v>0</v>
          </cell>
          <cell r="AX26">
            <v>237.5</v>
          </cell>
          <cell r="AY26">
            <v>7.5</v>
          </cell>
          <cell r="AZ26">
            <v>0</v>
          </cell>
          <cell r="BA26">
            <v>206.52173913043481</v>
          </cell>
          <cell r="BB26">
            <v>6.5217391304347831</v>
          </cell>
          <cell r="BC26">
            <v>323</v>
          </cell>
          <cell r="BD26">
            <v>85.5</v>
          </cell>
          <cell r="BE26">
            <v>121</v>
          </cell>
          <cell r="BF26">
            <v>113.5</v>
          </cell>
        </row>
        <row r="27">
          <cell r="S27" t="str">
            <v>Chauffage d'appoint</v>
          </cell>
          <cell r="T27">
            <v>7.0000000000000007E-2</v>
          </cell>
          <cell r="AC27" t="str">
            <v>Fluorescent T8</v>
          </cell>
          <cell r="AD27">
            <v>23</v>
          </cell>
          <cell r="AE27">
            <v>60</v>
          </cell>
          <cell r="AF27">
            <v>10</v>
          </cell>
          <cell r="AR27" t="str">
            <v>Saguenay1951 à 1960Autre que électricité</v>
          </cell>
          <cell r="AS27" t="str">
            <v>Saguenay</v>
          </cell>
          <cell r="AT27" t="str">
            <v>1951 à 1960</v>
          </cell>
          <cell r="AU27" t="str">
            <v>Autre que électricité</v>
          </cell>
          <cell r="AV27">
            <v>0</v>
          </cell>
          <cell r="AW27">
            <v>0</v>
          </cell>
          <cell r="AX27">
            <v>237.5</v>
          </cell>
          <cell r="AY27">
            <v>7.5</v>
          </cell>
          <cell r="AZ27">
            <v>0</v>
          </cell>
          <cell r="BA27">
            <v>206.52173913043481</v>
          </cell>
          <cell r="BB27">
            <v>6.5217391304347831</v>
          </cell>
          <cell r="BC27">
            <v>323</v>
          </cell>
          <cell r="BD27">
            <v>85.5</v>
          </cell>
          <cell r="BE27">
            <v>121</v>
          </cell>
          <cell r="BF27">
            <v>113.5</v>
          </cell>
        </row>
        <row r="28">
          <cell r="S28" t="str">
            <v>Autres</v>
          </cell>
          <cell r="T28">
            <v>0.129</v>
          </cell>
          <cell r="AC28" t="str">
            <v>Fluorescent T5</v>
          </cell>
          <cell r="AD28">
            <v>23</v>
          </cell>
          <cell r="AE28">
            <v>60</v>
          </cell>
          <cell r="AF28">
            <v>10</v>
          </cell>
          <cell r="AR28" t="str">
            <v>Saguenay1961 à 1970Autre que électricité</v>
          </cell>
          <cell r="AS28" t="str">
            <v>Saguenay</v>
          </cell>
          <cell r="AT28" t="str">
            <v>1961 à 1970</v>
          </cell>
          <cell r="AU28" t="str">
            <v>Autre que électricité</v>
          </cell>
          <cell r="AV28">
            <v>0</v>
          </cell>
          <cell r="AW28">
            <v>0</v>
          </cell>
          <cell r="AX28">
            <v>237.5</v>
          </cell>
          <cell r="AY28">
            <v>7.5</v>
          </cell>
          <cell r="AZ28">
            <v>0</v>
          </cell>
          <cell r="BA28">
            <v>206.52173913043481</v>
          </cell>
          <cell r="BB28">
            <v>6.5217391304347831</v>
          </cell>
          <cell r="BC28">
            <v>323</v>
          </cell>
          <cell r="BD28">
            <v>85.5</v>
          </cell>
          <cell r="BE28">
            <v>121</v>
          </cell>
          <cell r="BF28">
            <v>113.5</v>
          </cell>
        </row>
        <row r="29">
          <cell r="AC29" t="str">
            <v>Fluocompactes</v>
          </cell>
          <cell r="AD29">
            <v>12</v>
          </cell>
          <cell r="AF29">
            <v>4</v>
          </cell>
          <cell r="AH29" t="str">
            <v>Les fixtures des ampoules incandescentes sont réutilisables.</v>
          </cell>
          <cell r="AR29" t="str">
            <v>Saguenay1971 à 1980Autre que électricité</v>
          </cell>
          <cell r="AS29" t="str">
            <v>Saguenay</v>
          </cell>
          <cell r="AT29" t="str">
            <v>1971 à 1980</v>
          </cell>
          <cell r="AU29" t="str">
            <v>Autre que électricité</v>
          </cell>
          <cell r="AV29">
            <v>0</v>
          </cell>
          <cell r="AW29">
            <v>0</v>
          </cell>
          <cell r="AX29">
            <v>237.5</v>
          </cell>
          <cell r="AY29">
            <v>7.5</v>
          </cell>
          <cell r="AZ29">
            <v>0</v>
          </cell>
          <cell r="BA29">
            <v>206.52173913043481</v>
          </cell>
          <cell r="BB29">
            <v>6.5217391304347831</v>
          </cell>
          <cell r="BC29">
            <v>323</v>
          </cell>
          <cell r="BD29">
            <v>85.5</v>
          </cell>
          <cell r="BE29">
            <v>121</v>
          </cell>
          <cell r="BF29">
            <v>113.5</v>
          </cell>
        </row>
        <row r="30">
          <cell r="C30" t="str">
            <v>Incandescent-40W</v>
          </cell>
          <cell r="E30" t="str">
            <v>Modèle ISS (Ro-Main)</v>
          </cell>
          <cell r="I30" t="str">
            <v>Électricité</v>
          </cell>
          <cell r="L30" t="str">
            <v>Montréal</v>
          </cell>
          <cell r="P30" t="str">
            <v>Standard (sans chauffe-eau intégré)</v>
          </cell>
          <cell r="S30" t="str">
            <v>1240 litres à l'heure</v>
          </cell>
          <cell r="X30" t="str">
            <v>LED-DEL</v>
          </cell>
          <cell r="Y30" t="str">
            <v>Fluorescent T8</v>
          </cell>
          <cell r="AA30" t="str">
            <v>Ventilateur de 12"</v>
          </cell>
          <cell r="AR30" t="str">
            <v>Saguenay1981 à 1985Autre que électricité</v>
          </cell>
          <cell r="AS30" t="str">
            <v>Saguenay</v>
          </cell>
          <cell r="AT30" t="str">
            <v>1981 à 1985</v>
          </cell>
          <cell r="AU30" t="str">
            <v>Autre que électricité</v>
          </cell>
          <cell r="AV30">
            <v>0</v>
          </cell>
          <cell r="AW30">
            <v>0</v>
          </cell>
          <cell r="AX30">
            <v>237.5</v>
          </cell>
          <cell r="AY30">
            <v>7.5</v>
          </cell>
          <cell r="AZ30">
            <v>0</v>
          </cell>
          <cell r="BA30">
            <v>206.52173913043481</v>
          </cell>
          <cell r="BB30">
            <v>6.5217391304347831</v>
          </cell>
          <cell r="BC30">
            <v>323</v>
          </cell>
          <cell r="BD30">
            <v>85.5</v>
          </cell>
          <cell r="BE30">
            <v>121</v>
          </cell>
          <cell r="BF30">
            <v>113.5</v>
          </cell>
        </row>
        <row r="31">
          <cell r="C31" t="str">
            <v>Incandescent-100W</v>
          </cell>
          <cell r="E31" t="str">
            <v>Tapis chauffant</v>
          </cell>
          <cell r="I31" t="str">
            <v>Autre que électricité</v>
          </cell>
          <cell r="L31" t="str">
            <v>Québec</v>
          </cell>
          <cell r="P31" t="str">
            <v>Avec chauffe-eau intégré</v>
          </cell>
          <cell r="S31" t="str">
            <v>2640 litres à l'heure</v>
          </cell>
          <cell r="X31" t="str">
            <v>Fluocompactes</v>
          </cell>
          <cell r="Y31" t="str">
            <v>Fluorescent T5</v>
          </cell>
          <cell r="AA31" t="str">
            <v>Ventilateur de 14"</v>
          </cell>
          <cell r="AC31" t="str">
            <v>&lt;=40W</v>
          </cell>
          <cell r="AN31">
            <v>8</v>
          </cell>
          <cell r="AR31" t="str">
            <v>Saguenay1986 à aujourd'huiAutre que électricité</v>
          </cell>
          <cell r="AS31" t="str">
            <v>Saguenay</v>
          </cell>
          <cell r="AT31" t="str">
            <v>1986 à aujourd'hui</v>
          </cell>
          <cell r="AU31" t="str">
            <v>Autre que électricité</v>
          </cell>
          <cell r="AV31">
            <v>0</v>
          </cell>
          <cell r="AW31">
            <v>0</v>
          </cell>
          <cell r="AX31">
            <v>237.5</v>
          </cell>
          <cell r="AY31">
            <v>7.5</v>
          </cell>
          <cell r="AZ31">
            <v>0</v>
          </cell>
          <cell r="BA31">
            <v>206.52173913043481</v>
          </cell>
          <cell r="BB31">
            <v>6.5217391304347831</v>
          </cell>
          <cell r="BC31">
            <v>323</v>
          </cell>
          <cell r="BD31">
            <v>85.5</v>
          </cell>
          <cell r="BE31">
            <v>121</v>
          </cell>
          <cell r="BF31">
            <v>113.5</v>
          </cell>
        </row>
        <row r="32">
          <cell r="C32" t="str">
            <v>Fluocompacte</v>
          </cell>
          <cell r="L32" t="str">
            <v>Saguenay</v>
          </cell>
          <cell r="AA32" t="str">
            <v>Ventilateur de 16"</v>
          </cell>
          <cell r="AC32" t="str">
            <v>&lt;=60W</v>
          </cell>
          <cell r="AN32">
            <v>13</v>
          </cell>
          <cell r="AR32" t="str">
            <v>Sherbrooke1951 à 1960Électricité</v>
          </cell>
          <cell r="AS32" t="str">
            <v>Sherbrooke</v>
          </cell>
          <cell r="AT32" t="str">
            <v>1951 à 1960</v>
          </cell>
          <cell r="AU32" t="str">
            <v>Électricité</v>
          </cell>
          <cell r="AV32">
            <v>1.0247999999999999</v>
          </cell>
          <cell r="AW32">
            <v>0</v>
          </cell>
          <cell r="AX32">
            <v>237.5</v>
          </cell>
          <cell r="AY32">
            <v>7.5</v>
          </cell>
          <cell r="AZ32">
            <v>0</v>
          </cell>
          <cell r="BA32">
            <v>206.52173913043481</v>
          </cell>
          <cell r="BB32">
            <v>6.5217391304347831</v>
          </cell>
          <cell r="BC32">
            <v>323</v>
          </cell>
          <cell r="BD32">
            <v>85.5</v>
          </cell>
          <cell r="BE32">
            <v>121</v>
          </cell>
          <cell r="BF32">
            <v>113.5</v>
          </cell>
        </row>
        <row r="33">
          <cell r="C33" t="str">
            <v>Fluorescent-T5</v>
          </cell>
          <cell r="L33" t="str">
            <v>Sherbrooke</v>
          </cell>
          <cell r="AA33" t="str">
            <v>Ventilateur de 18"</v>
          </cell>
          <cell r="AC33" t="str">
            <v>&lt;=100W</v>
          </cell>
          <cell r="AN33">
            <v>23</v>
          </cell>
          <cell r="AR33" t="str">
            <v>Sherbrooke1961 à 1970Électricité</v>
          </cell>
          <cell r="AS33" t="str">
            <v>Sherbrooke</v>
          </cell>
          <cell r="AT33" t="str">
            <v>1961 à 1970</v>
          </cell>
          <cell r="AU33" t="str">
            <v>Électricité</v>
          </cell>
          <cell r="AV33">
            <v>0.8115</v>
          </cell>
          <cell r="AW33">
            <v>0</v>
          </cell>
          <cell r="AX33">
            <v>237.5</v>
          </cell>
          <cell r="AY33">
            <v>7.5</v>
          </cell>
          <cell r="AZ33">
            <v>0</v>
          </cell>
          <cell r="BA33">
            <v>206.52173913043481</v>
          </cell>
          <cell r="BB33">
            <v>6.5217391304347831</v>
          </cell>
          <cell r="BC33">
            <v>323</v>
          </cell>
          <cell r="BD33">
            <v>85.5</v>
          </cell>
          <cell r="BE33">
            <v>121</v>
          </cell>
          <cell r="BF33">
            <v>113.5</v>
          </cell>
        </row>
        <row r="34">
          <cell r="C34" t="str">
            <v>Fluorescent-T8</v>
          </cell>
          <cell r="L34" t="str">
            <v>Trois-Rivières</v>
          </cell>
          <cell r="AA34" t="str">
            <v>Ventilateur de 20"</v>
          </cell>
          <cell r="AC34" t="str">
            <v>&lt;=150W</v>
          </cell>
          <cell r="AN34">
            <v>32</v>
          </cell>
          <cell r="AR34" t="str">
            <v>Sherbrooke1971 à 1980Électricité</v>
          </cell>
          <cell r="AS34" t="str">
            <v>Sherbrooke</v>
          </cell>
          <cell r="AT34" t="str">
            <v>1971 à 1980</v>
          </cell>
          <cell r="AU34" t="str">
            <v>Électricité</v>
          </cell>
          <cell r="AV34">
            <v>0.82369999999999999</v>
          </cell>
          <cell r="AW34">
            <v>0</v>
          </cell>
          <cell r="AX34">
            <v>237.5</v>
          </cell>
          <cell r="AY34">
            <v>7.5</v>
          </cell>
          <cell r="AZ34">
            <v>0</v>
          </cell>
          <cell r="BA34">
            <v>206.52173913043481</v>
          </cell>
          <cell r="BB34">
            <v>6.5217391304347831</v>
          </cell>
          <cell r="BC34">
            <v>323</v>
          </cell>
          <cell r="BD34">
            <v>85.5</v>
          </cell>
          <cell r="BE34">
            <v>121</v>
          </cell>
          <cell r="BF34">
            <v>113.5</v>
          </cell>
        </row>
        <row r="35">
          <cell r="C35" t="str">
            <v>Fluorescent-T12</v>
          </cell>
          <cell r="AA35" t="str">
            <v>Ventilateur de 36"</v>
          </cell>
          <cell r="AC35" t="str">
            <v>&lt;=200W</v>
          </cell>
          <cell r="AN35">
            <v>42</v>
          </cell>
          <cell r="AR35" t="str">
            <v>Sherbrooke1981 à 1985Électricité</v>
          </cell>
          <cell r="AS35" t="str">
            <v>Sherbrooke</v>
          </cell>
          <cell r="AT35" t="str">
            <v>1981 à 1985</v>
          </cell>
          <cell r="AU35" t="str">
            <v>Électricité</v>
          </cell>
          <cell r="AV35">
            <v>0.80920000000000003</v>
          </cell>
          <cell r="AW35">
            <v>0</v>
          </cell>
          <cell r="AX35">
            <v>237.5</v>
          </cell>
          <cell r="AY35">
            <v>7.5</v>
          </cell>
          <cell r="AZ35">
            <v>0</v>
          </cell>
          <cell r="BA35">
            <v>206.52173913043481</v>
          </cell>
          <cell r="BB35">
            <v>6.5217391304347831</v>
          </cell>
          <cell r="BC35">
            <v>323</v>
          </cell>
          <cell r="BD35">
            <v>85.5</v>
          </cell>
          <cell r="BE35">
            <v>121</v>
          </cell>
          <cell r="BF35">
            <v>113.5</v>
          </cell>
        </row>
        <row r="36">
          <cell r="AA36" t="str">
            <v>Ventilateur de 48"</v>
          </cell>
          <cell r="AR36" t="str">
            <v>Sherbrooke1986 à aujourd'huiÉlectricité</v>
          </cell>
          <cell r="AS36" t="str">
            <v>Sherbrooke</v>
          </cell>
          <cell r="AT36" t="str">
            <v>1986 à aujourd'hui</v>
          </cell>
          <cell r="AU36" t="str">
            <v>Électricité</v>
          </cell>
          <cell r="AV36">
            <v>0.73270000000000002</v>
          </cell>
          <cell r="AW36">
            <v>0</v>
          </cell>
          <cell r="AX36">
            <v>237.5</v>
          </cell>
          <cell r="AY36">
            <v>7.5</v>
          </cell>
          <cell r="AZ36">
            <v>0</v>
          </cell>
          <cell r="BA36">
            <v>206.52173913043481</v>
          </cell>
          <cell r="BB36">
            <v>6.5217391304347831</v>
          </cell>
          <cell r="BC36">
            <v>323</v>
          </cell>
          <cell r="BD36">
            <v>85.5</v>
          </cell>
          <cell r="BE36">
            <v>121</v>
          </cell>
          <cell r="BF36">
            <v>113.5</v>
          </cell>
        </row>
        <row r="37">
          <cell r="AA37" t="str">
            <v>Ventilateur de 60"</v>
          </cell>
          <cell r="AR37" t="str">
            <v>Sherbrooke1951 à 1960Autre que électricité</v>
          </cell>
          <cell r="AS37" t="str">
            <v>Sherbrooke</v>
          </cell>
          <cell r="AT37" t="str">
            <v>1951 à 1960</v>
          </cell>
          <cell r="AU37" t="str">
            <v>Autre que électricité</v>
          </cell>
          <cell r="AV37">
            <v>0</v>
          </cell>
          <cell r="AW37">
            <v>0</v>
          </cell>
          <cell r="AX37">
            <v>237.5</v>
          </cell>
          <cell r="AY37">
            <v>7.5</v>
          </cell>
          <cell r="AZ37">
            <v>0</v>
          </cell>
          <cell r="BA37">
            <v>206.52173913043481</v>
          </cell>
          <cell r="BB37">
            <v>6.5217391304347831</v>
          </cell>
          <cell r="BC37">
            <v>323</v>
          </cell>
          <cell r="BD37">
            <v>85.5</v>
          </cell>
          <cell r="BE37">
            <v>121</v>
          </cell>
          <cell r="BF37">
            <v>113.5</v>
          </cell>
        </row>
        <row r="38">
          <cell r="AR38" t="str">
            <v>Sherbrooke1961 à 1970Autre que électricité</v>
          </cell>
          <cell r="AS38" t="str">
            <v>Sherbrooke</v>
          </cell>
          <cell r="AT38" t="str">
            <v>1961 à 1970</v>
          </cell>
          <cell r="AU38" t="str">
            <v>Autre que électricité</v>
          </cell>
          <cell r="AV38">
            <v>0</v>
          </cell>
          <cell r="AW38">
            <v>0</v>
          </cell>
          <cell r="AX38">
            <v>237.5</v>
          </cell>
          <cell r="AY38">
            <v>7.5</v>
          </cell>
          <cell r="AZ38">
            <v>0</v>
          </cell>
          <cell r="BA38">
            <v>206.52173913043481</v>
          </cell>
          <cell r="BB38">
            <v>6.5217391304347831</v>
          </cell>
          <cell r="BC38">
            <v>323</v>
          </cell>
          <cell r="BD38">
            <v>85.5</v>
          </cell>
          <cell r="BE38">
            <v>121</v>
          </cell>
          <cell r="BF38">
            <v>113.5</v>
          </cell>
        </row>
        <row r="39">
          <cell r="V39" t="str">
            <v>Sit.act.</v>
          </cell>
          <cell r="W39" t="str">
            <v>Sit.prop.</v>
          </cell>
          <cell r="AR39" t="str">
            <v>Sherbrooke1971 à 1980Autre que électricité</v>
          </cell>
          <cell r="AS39" t="str">
            <v>Sherbrooke</v>
          </cell>
          <cell r="AT39" t="str">
            <v>1971 à 1980</v>
          </cell>
          <cell r="AU39" t="str">
            <v>Autre que électricité</v>
          </cell>
          <cell r="AV39">
            <v>0</v>
          </cell>
          <cell r="AW39">
            <v>0</v>
          </cell>
          <cell r="AX39">
            <v>237.5</v>
          </cell>
          <cell r="AY39">
            <v>7.5</v>
          </cell>
          <cell r="AZ39">
            <v>0</v>
          </cell>
          <cell r="BA39">
            <v>206.52173913043481</v>
          </cell>
          <cell r="BB39">
            <v>6.5217391304347831</v>
          </cell>
          <cell r="BC39">
            <v>323</v>
          </cell>
          <cell r="BD39">
            <v>85.5</v>
          </cell>
          <cell r="BE39">
            <v>121</v>
          </cell>
          <cell r="BF39">
            <v>113.5</v>
          </cell>
        </row>
        <row r="40">
          <cell r="A40" t="e">
            <v>#VALUE!</v>
          </cell>
          <cell r="B40" t="str">
            <v>Pompe à vide</v>
          </cell>
          <cell r="C40">
            <v>0</v>
          </cell>
          <cell r="D40">
            <v>0</v>
          </cell>
          <cell r="E40">
            <v>0</v>
          </cell>
          <cell r="F40" t="str">
            <v/>
          </cell>
          <cell r="V40">
            <v>0</v>
          </cell>
          <cell r="W40">
            <v>0</v>
          </cell>
          <cell r="AR40" t="str">
            <v>Sherbrooke1981 à 1985Autre que électricité</v>
          </cell>
          <cell r="AS40" t="str">
            <v>Sherbrooke</v>
          </cell>
          <cell r="AT40" t="str">
            <v>1981 à 1985</v>
          </cell>
          <cell r="AU40" t="str">
            <v>Autre que électricité</v>
          </cell>
          <cell r="AV40">
            <v>0</v>
          </cell>
          <cell r="AW40">
            <v>0</v>
          </cell>
          <cell r="AX40">
            <v>237.5</v>
          </cell>
          <cell r="AY40">
            <v>7.5</v>
          </cell>
          <cell r="AZ40">
            <v>0</v>
          </cell>
          <cell r="BA40">
            <v>206.52173913043481</v>
          </cell>
          <cell r="BB40">
            <v>6.5217391304347831</v>
          </cell>
          <cell r="BC40">
            <v>323</v>
          </cell>
          <cell r="BD40">
            <v>85.5</v>
          </cell>
          <cell r="BE40">
            <v>121</v>
          </cell>
          <cell r="BF40">
            <v>113.5</v>
          </cell>
        </row>
        <row r="41">
          <cell r="A41" t="e">
            <v>#VALUE!</v>
          </cell>
          <cell r="B41" t="str">
            <v>Chauffage de l'eau</v>
          </cell>
          <cell r="C41">
            <v>0</v>
          </cell>
          <cell r="D41">
            <v>0</v>
          </cell>
          <cell r="E41">
            <v>0</v>
          </cell>
          <cell r="F41" t="str">
            <v/>
          </cell>
          <cell r="V41">
            <v>0</v>
          </cell>
          <cell r="W41">
            <v>0</v>
          </cell>
          <cell r="AR41" t="str">
            <v>Sherbrooke1986 à aujourd'huiAutre que électricité</v>
          </cell>
          <cell r="AS41" t="str">
            <v>Sherbrooke</v>
          </cell>
          <cell r="AT41" t="str">
            <v>1986 à aujourd'hui</v>
          </cell>
          <cell r="AU41" t="str">
            <v>Autre que électricité</v>
          </cell>
          <cell r="AV41">
            <v>0</v>
          </cell>
          <cell r="AW41">
            <v>0</v>
          </cell>
          <cell r="AX41">
            <v>237.5</v>
          </cell>
          <cell r="AY41">
            <v>7.5</v>
          </cell>
          <cell r="AZ41">
            <v>0</v>
          </cell>
          <cell r="BA41">
            <v>206.52173913043481</v>
          </cell>
          <cell r="BB41">
            <v>6.5217391304347831</v>
          </cell>
          <cell r="BC41">
            <v>323</v>
          </cell>
          <cell r="BD41">
            <v>85.5</v>
          </cell>
          <cell r="BE41">
            <v>121</v>
          </cell>
          <cell r="BF41">
            <v>113.5</v>
          </cell>
        </row>
        <row r="42">
          <cell r="A42" t="e">
            <v>#VALUE!</v>
          </cell>
          <cell r="B42" t="str">
            <v>Éclairage</v>
          </cell>
          <cell r="C42">
            <v>0</v>
          </cell>
          <cell r="D42">
            <v>0</v>
          </cell>
          <cell r="E42">
            <v>0</v>
          </cell>
          <cell r="F42" t="str">
            <v/>
          </cell>
          <cell r="V42">
            <v>0</v>
          </cell>
          <cell r="W42">
            <v>0</v>
          </cell>
        </row>
        <row r="43">
          <cell r="A43" t="e">
            <v>#VALUE!</v>
          </cell>
          <cell r="B43" t="str">
            <v>Ventilation</v>
          </cell>
          <cell r="C43">
            <v>0</v>
          </cell>
          <cell r="D43">
            <v>0</v>
          </cell>
          <cell r="E43">
            <v>0</v>
          </cell>
          <cell r="F43" t="str">
            <v/>
          </cell>
          <cell r="V43">
            <v>0</v>
          </cell>
          <cell r="W43">
            <v>0</v>
          </cell>
        </row>
        <row r="44">
          <cell r="A44" t="e">
            <v>#VALUE!</v>
          </cell>
          <cell r="B44" t="str">
            <v>Refroidissement du lait</v>
          </cell>
          <cell r="C44">
            <v>0</v>
          </cell>
          <cell r="D44">
            <v>0</v>
          </cell>
          <cell r="E44">
            <v>0</v>
          </cell>
          <cell r="F44" t="str">
            <v/>
          </cell>
          <cell r="V44">
            <v>0</v>
          </cell>
          <cell r="W44">
            <v>0</v>
          </cell>
        </row>
        <row r="45">
          <cell r="A45" t="e">
            <v>#VALUE!</v>
          </cell>
          <cell r="B45" t="str">
            <v>Autres</v>
          </cell>
          <cell r="C45">
            <v>0</v>
          </cell>
          <cell r="D45">
            <v>0</v>
          </cell>
          <cell r="F45" t="str">
            <v/>
          </cell>
          <cell r="V45" t="str">
            <v>Vide</v>
          </cell>
          <cell r="W45" t="str">
            <v>Vide</v>
          </cell>
        </row>
        <row r="46">
          <cell r="V46" t="str">
            <v>Vide</v>
          </cell>
          <cell r="W46" t="str">
            <v>Vide</v>
          </cell>
        </row>
        <row r="48">
          <cell r="C48" t="str">
            <v>Vide</v>
          </cell>
          <cell r="D48" t="str">
            <v>Vide</v>
          </cell>
        </row>
        <row r="49">
          <cell r="C49" t="str">
            <v>Vide</v>
          </cell>
          <cell r="D49" t="str">
            <v>Vide</v>
          </cell>
        </row>
        <row r="50">
          <cell r="C50" t="str">
            <v>Vide</v>
          </cell>
          <cell r="D50" t="str">
            <v>Vide</v>
          </cell>
        </row>
        <row r="51">
          <cell r="C51" t="str">
            <v>Vide</v>
          </cell>
          <cell r="D51" t="str">
            <v>Vide</v>
          </cell>
        </row>
        <row r="52">
          <cell r="C52" t="str">
            <v>Vide</v>
          </cell>
          <cell r="D52" t="str">
            <v>Vide</v>
          </cell>
        </row>
        <row r="53">
          <cell r="C53" t="str">
            <v>Vide</v>
          </cell>
          <cell r="D53" t="str">
            <v>Vide</v>
          </cell>
        </row>
        <row r="61">
          <cell r="D61">
            <v>0.2</v>
          </cell>
          <cell r="E61">
            <v>0</v>
          </cell>
        </row>
        <row r="62">
          <cell r="D62">
            <v>0.3</v>
          </cell>
          <cell r="E62">
            <v>3100</v>
          </cell>
        </row>
        <row r="63">
          <cell r="D63">
            <v>0.5</v>
          </cell>
          <cell r="E63">
            <v>3650</v>
          </cell>
        </row>
        <row r="65">
          <cell r="D65">
            <v>0.2</v>
          </cell>
        </row>
        <row r="66">
          <cell r="D66">
            <v>0.5</v>
          </cell>
          <cell r="E66">
            <v>6500</v>
          </cell>
        </row>
        <row r="67">
          <cell r="D67">
            <v>0.25</v>
          </cell>
          <cell r="E67" t="str">
            <v>**</v>
          </cell>
        </row>
        <row r="68">
          <cell r="D68">
            <v>0.35</v>
          </cell>
          <cell r="E68">
            <v>50.000000010000001</v>
          </cell>
        </row>
        <row r="69">
          <cell r="D69">
            <v>0.8</v>
          </cell>
          <cell r="E69">
            <v>12</v>
          </cell>
        </row>
        <row r="70">
          <cell r="D70">
            <v>0.77</v>
          </cell>
          <cell r="E70">
            <v>12</v>
          </cell>
        </row>
        <row r="71">
          <cell r="D71">
            <v>0.25</v>
          </cell>
          <cell r="E71">
            <v>23</v>
          </cell>
        </row>
        <row r="72">
          <cell r="D72">
            <v>0.5</v>
          </cell>
          <cell r="E72">
            <v>325</v>
          </cell>
        </row>
        <row r="73">
          <cell r="D73">
            <v>0.5</v>
          </cell>
          <cell r="E73">
            <v>400</v>
          </cell>
        </row>
        <row r="77">
          <cell r="V77" t="str">
            <v>Sit.act.</v>
          </cell>
          <cell r="W77" t="str">
            <v>Sit.prop.</v>
          </cell>
        </row>
        <row r="78">
          <cell r="V78">
            <v>0</v>
          </cell>
          <cell r="W78">
            <v>0</v>
          </cell>
        </row>
        <row r="79">
          <cell r="V79">
            <v>0</v>
          </cell>
          <cell r="W79">
            <v>0</v>
          </cell>
        </row>
        <row r="80">
          <cell r="A80" t="e">
            <v>#VALUE!</v>
          </cell>
          <cell r="B80" t="str">
            <v>Éclairage</v>
          </cell>
          <cell r="C80">
            <v>0</v>
          </cell>
          <cell r="D80">
            <v>0</v>
          </cell>
          <cell r="E80">
            <v>0</v>
          </cell>
          <cell r="F80" t="str">
            <v/>
          </cell>
          <cell r="V80">
            <v>0</v>
          </cell>
          <cell r="W80">
            <v>0</v>
          </cell>
        </row>
        <row r="81">
          <cell r="A81" t="e">
            <v>#VALUE!</v>
          </cell>
          <cell r="B81" t="str">
            <v>Ventilation</v>
          </cell>
          <cell r="C81">
            <v>0</v>
          </cell>
          <cell r="D81">
            <v>0</v>
          </cell>
          <cell r="E81">
            <v>0</v>
          </cell>
          <cell r="F81" t="str">
            <v/>
          </cell>
          <cell r="V81">
            <v>0</v>
          </cell>
          <cell r="W81">
            <v>0</v>
          </cell>
        </row>
        <row r="82">
          <cell r="A82" t="e">
            <v>#VALUE!</v>
          </cell>
          <cell r="B82" t="str">
            <v>Refroidissement du lait</v>
          </cell>
          <cell r="C82">
            <v>0</v>
          </cell>
          <cell r="D82">
            <v>0</v>
          </cell>
          <cell r="E82">
            <v>0</v>
          </cell>
          <cell r="F82" t="str">
            <v/>
          </cell>
          <cell r="V82">
            <v>0</v>
          </cell>
          <cell r="W82">
            <v>0</v>
          </cell>
        </row>
        <row r="83">
          <cell r="A83" t="e">
            <v>#VALUE!</v>
          </cell>
          <cell r="B83" t="str">
            <v>Autres</v>
          </cell>
          <cell r="C83">
            <v>0</v>
          </cell>
          <cell r="D83">
            <v>0</v>
          </cell>
          <cell r="F83" t="str">
            <v/>
          </cell>
          <cell r="V83" t="str">
            <v>Vide</v>
          </cell>
          <cell r="W83" t="str">
            <v>Vide</v>
          </cell>
        </row>
        <row r="84">
          <cell r="V84" t="str">
            <v>Vide</v>
          </cell>
          <cell r="W84" t="str">
            <v>Vide</v>
          </cell>
        </row>
        <row r="86">
          <cell r="C86" t="str">
            <v>Vide</v>
          </cell>
          <cell r="D86" t="str">
            <v>Vide</v>
          </cell>
        </row>
        <row r="87">
          <cell r="C87" t="str">
            <v>Vide</v>
          </cell>
          <cell r="D87" t="str">
            <v>Vide</v>
          </cell>
        </row>
        <row r="88">
          <cell r="C88" t="str">
            <v>Vide</v>
          </cell>
          <cell r="D88" t="str">
            <v>Vide</v>
          </cell>
        </row>
        <row r="89">
          <cell r="C89" t="str">
            <v>Vide</v>
          </cell>
          <cell r="D89" t="str">
            <v>Vide</v>
          </cell>
        </row>
        <row r="90">
          <cell r="C90" t="str">
            <v>Vide</v>
          </cell>
          <cell r="D90" t="str">
            <v>Vide</v>
          </cell>
        </row>
        <row r="91">
          <cell r="C91" t="str">
            <v>Vide</v>
          </cell>
          <cell r="D91" t="str">
            <v>Vide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Simulation"/>
      <sheetName val="SuiteHistorique"/>
    </sheetNames>
    <sheetDataSet>
      <sheetData sheetId="0" refreshError="1"/>
      <sheetData sheetId="1" refreshError="1"/>
      <sheetData sheetId="2">
        <row r="4">
          <cell r="C4" t="str">
            <v>Janvier-2006</v>
          </cell>
          <cell r="D4">
            <v>1950</v>
          </cell>
          <cell r="E4">
            <v>2940.96</v>
          </cell>
          <cell r="F4">
            <v>2162.5</v>
          </cell>
          <cell r="G4">
            <v>2176.4600000000005</v>
          </cell>
          <cell r="H4">
            <v>0.86409084999999997</v>
          </cell>
          <cell r="I4">
            <v>2.9849999999999999</v>
          </cell>
          <cell r="J4">
            <v>2.0150000000000001</v>
          </cell>
          <cell r="L4">
            <v>6869.5</v>
          </cell>
          <cell r="M4">
            <v>6714.6339726374999</v>
          </cell>
          <cell r="N4">
            <v>-154.86602736250006</v>
          </cell>
          <cell r="O4">
            <v>5833.7</v>
          </cell>
          <cell r="P4">
            <v>5633.818336321875</v>
          </cell>
          <cell r="Q4">
            <v>-199.88166367812482</v>
          </cell>
          <cell r="R4">
            <v>-2.2544002818618541E-2</v>
          </cell>
          <cell r="S4">
            <v>-3.4263274367575439E-2</v>
          </cell>
          <cell r="T4">
            <v>0</v>
          </cell>
          <cell r="V4" t="str">
            <v>Janvier-2006</v>
          </cell>
          <cell r="W4" t="str">
            <v>Janvier</v>
          </cell>
          <cell r="X4">
            <v>2006</v>
          </cell>
        </row>
        <row r="5">
          <cell r="C5" t="str">
            <v>Février-2006</v>
          </cell>
          <cell r="D5">
            <v>1931.25</v>
          </cell>
          <cell r="E5">
            <v>2624.6000000000004</v>
          </cell>
          <cell r="F5">
            <v>2181.25</v>
          </cell>
          <cell r="G5">
            <v>2034.4133333333332</v>
          </cell>
          <cell r="H5">
            <v>0.87040534999999997</v>
          </cell>
          <cell r="I5">
            <v>2.9849999999999999</v>
          </cell>
          <cell r="J5">
            <v>2.0150000000000001</v>
          </cell>
          <cell r="L5">
            <v>6869.5</v>
          </cell>
          <cell r="M5">
            <v>6698.6667737671869</v>
          </cell>
          <cell r="N5">
            <v>-170.8332262328131</v>
          </cell>
          <cell r="O5">
            <v>5833.7</v>
          </cell>
          <cell r="P5">
            <v>5724.193584107813</v>
          </cell>
          <cell r="Q5">
            <v>-109.50641589218685</v>
          </cell>
          <cell r="R5">
            <v>-2.4868363961396477E-2</v>
          </cell>
          <cell r="S5">
            <v>-1.8771348525324725E-2</v>
          </cell>
          <cell r="T5">
            <v>0</v>
          </cell>
          <cell r="V5" t="str">
            <v/>
          </cell>
          <cell r="W5" t="str">
            <v>Février</v>
          </cell>
          <cell r="X5">
            <v>2006</v>
          </cell>
        </row>
        <row r="6">
          <cell r="C6" t="str">
            <v>Mars-2006</v>
          </cell>
          <cell r="D6">
            <v>1875</v>
          </cell>
          <cell r="E6">
            <v>2565.8599999999997</v>
          </cell>
          <cell r="F6">
            <v>2150</v>
          </cell>
          <cell r="G6">
            <v>1963.2800000000002</v>
          </cell>
          <cell r="H6">
            <v>0.86400228000000001</v>
          </cell>
          <cell r="I6">
            <v>2.9849999999999999</v>
          </cell>
          <cell r="J6">
            <v>2.0150000000000001</v>
          </cell>
          <cell r="L6">
            <v>6869.5</v>
          </cell>
          <cell r="M6">
            <v>6455.717035875</v>
          </cell>
          <cell r="N6">
            <v>-413.78296412500003</v>
          </cell>
          <cell r="O6">
            <v>5833.7</v>
          </cell>
          <cell r="P6">
            <v>5600.6787795300006</v>
          </cell>
          <cell r="Q6">
            <v>-233.02122046999921</v>
          </cell>
          <cell r="R6">
            <v>-6.0234800804279794E-2</v>
          </cell>
          <cell r="S6">
            <v>-3.9943984172994704E-2</v>
          </cell>
          <cell r="T6">
            <v>0</v>
          </cell>
          <cell r="V6" t="str">
            <v/>
          </cell>
          <cell r="W6" t="str">
            <v>Mars</v>
          </cell>
          <cell r="X6">
            <v>2006</v>
          </cell>
        </row>
        <row r="7">
          <cell r="C7" t="str">
            <v>Avril-2006</v>
          </cell>
          <cell r="D7">
            <v>1800</v>
          </cell>
          <cell r="E7">
            <v>2559.0400000000004</v>
          </cell>
          <cell r="F7">
            <v>2087.5</v>
          </cell>
          <cell r="G7">
            <v>1928.7766666666669</v>
          </cell>
          <cell r="H7">
            <v>0.87429884000000002</v>
          </cell>
          <cell r="I7">
            <v>2.9849999999999999</v>
          </cell>
          <cell r="J7">
            <v>2.0150000000000001</v>
          </cell>
          <cell r="L7">
            <v>6869.5</v>
          </cell>
          <cell r="M7">
            <v>6271.3455793200001</v>
          </cell>
          <cell r="N7">
            <v>-598.15442067999993</v>
          </cell>
          <cell r="O7">
            <v>5833.7</v>
          </cell>
          <cell r="P7">
            <v>5502.6729679275004</v>
          </cell>
          <cell r="Q7">
            <v>-331.02703207249942</v>
          </cell>
          <cell r="R7">
            <v>-8.7073938522454319E-2</v>
          </cell>
          <cell r="S7">
            <v>-5.6743924451462951E-2</v>
          </cell>
          <cell r="T7">
            <v>0</v>
          </cell>
          <cell r="W7" t="str">
            <v>Avril</v>
          </cell>
          <cell r="X7">
            <v>2006</v>
          </cell>
        </row>
        <row r="8">
          <cell r="C8" t="str">
            <v>Mai-2006</v>
          </cell>
          <cell r="D8">
            <v>1762.5</v>
          </cell>
          <cell r="E8">
            <v>2586.1</v>
          </cell>
          <cell r="F8">
            <v>2075</v>
          </cell>
          <cell r="G8">
            <v>1903.99</v>
          </cell>
          <cell r="H8">
            <v>0.90133644000000002</v>
          </cell>
          <cell r="I8">
            <v>2.9849999999999999</v>
          </cell>
          <cell r="J8">
            <v>2.0150000000000001</v>
          </cell>
          <cell r="L8">
            <v>6869.5</v>
          </cell>
          <cell r="M8">
            <v>6330.5928198675001</v>
          </cell>
          <cell r="N8">
            <v>-538.90718013249989</v>
          </cell>
          <cell r="O8">
            <v>5833.7</v>
          </cell>
          <cell r="P8">
            <v>5638.8734356949999</v>
          </cell>
          <cell r="Q8">
            <v>-194.82656430499992</v>
          </cell>
          <cell r="R8">
            <v>-7.8449258335031649E-2</v>
          </cell>
          <cell r="S8">
            <v>-3.3396740371462355E-2</v>
          </cell>
          <cell r="T8">
            <v>0</v>
          </cell>
          <cell r="V8" t="str">
            <v/>
          </cell>
          <cell r="W8" t="str">
            <v>Mai</v>
          </cell>
          <cell r="X8">
            <v>2006</v>
          </cell>
        </row>
        <row r="9">
          <cell r="C9" t="str">
            <v>Juin-2006</v>
          </cell>
          <cell r="D9">
            <v>1725</v>
          </cell>
          <cell r="E9">
            <v>2561.46</v>
          </cell>
          <cell r="F9">
            <v>2050</v>
          </cell>
          <cell r="G9">
            <v>1918.8033333333333</v>
          </cell>
          <cell r="H9">
            <v>0.89779061999999998</v>
          </cell>
          <cell r="I9">
            <v>2.9849999999999999</v>
          </cell>
          <cell r="J9">
            <v>2.0150000000000001</v>
          </cell>
          <cell r="L9">
            <v>6869.5</v>
          </cell>
          <cell r="M9">
            <v>6171.5249457074997</v>
          </cell>
          <cell r="N9">
            <v>-697.97505429250032</v>
          </cell>
          <cell r="O9">
            <v>5833.7</v>
          </cell>
          <cell r="P9">
            <v>5549.0193745650004</v>
          </cell>
          <cell r="Q9">
            <v>-284.68062543499946</v>
          </cell>
          <cell r="R9">
            <v>-0.10160492820328995</v>
          </cell>
          <cell r="S9">
            <v>-4.8799325545537044E-2</v>
          </cell>
          <cell r="T9">
            <v>0</v>
          </cell>
          <cell r="V9" t="str">
            <v/>
          </cell>
          <cell r="W9" t="str">
            <v>Juin</v>
          </cell>
          <cell r="X9">
            <v>2006</v>
          </cell>
        </row>
        <row r="10">
          <cell r="C10" t="str">
            <v>Juillet-2006</v>
          </cell>
          <cell r="D10">
            <v>1700</v>
          </cell>
          <cell r="E10">
            <v>2561.9000000000005</v>
          </cell>
          <cell r="F10">
            <v>2075</v>
          </cell>
          <cell r="G10">
            <v>2031.59</v>
          </cell>
          <cell r="H10">
            <v>0.88555134000000002</v>
          </cell>
          <cell r="I10">
            <v>2.9849999999999999</v>
          </cell>
          <cell r="J10">
            <v>2.0150000000000001</v>
          </cell>
          <cell r="L10">
            <v>6869.5</v>
          </cell>
          <cell r="M10">
            <v>5999.1675528300002</v>
          </cell>
          <cell r="N10">
            <v>-870.3324471699998</v>
          </cell>
          <cell r="O10">
            <v>5833.7</v>
          </cell>
          <cell r="P10">
            <v>5540.1198769575003</v>
          </cell>
          <cell r="Q10">
            <v>-293.58012304249951</v>
          </cell>
          <cell r="R10">
            <v>-0.12669516663075911</v>
          </cell>
          <cell r="S10">
            <v>-5.0324857816222895E-2</v>
          </cell>
          <cell r="T10">
            <v>0</v>
          </cell>
          <cell r="V10" t="str">
            <v/>
          </cell>
          <cell r="W10" t="str">
            <v>Juillet</v>
          </cell>
          <cell r="X10">
            <v>2006</v>
          </cell>
        </row>
        <row r="11">
          <cell r="C11" t="str">
            <v>Août-2006</v>
          </cell>
          <cell r="D11">
            <v>1637.5</v>
          </cell>
          <cell r="E11">
            <v>2867.7000000000007</v>
          </cell>
          <cell r="F11">
            <v>2087.5</v>
          </cell>
          <cell r="G11">
            <v>2211.9900000000002</v>
          </cell>
          <cell r="H11">
            <v>0.89424351000000002</v>
          </cell>
          <cell r="I11">
            <v>2.9849999999999999</v>
          </cell>
          <cell r="J11">
            <v>2.0150000000000001</v>
          </cell>
          <cell r="L11">
            <v>6869.5</v>
          </cell>
          <cell r="M11">
            <v>5835.3301342856257</v>
          </cell>
          <cell r="N11">
            <v>-1034.1698657143743</v>
          </cell>
          <cell r="O11">
            <v>5833.7</v>
          </cell>
          <cell r="P11">
            <v>5628.2009812818751</v>
          </cell>
          <cell r="Q11">
            <v>-205.49901871812472</v>
          </cell>
          <cell r="R11">
            <v>-0.15054514385535692</v>
          </cell>
          <cell r="S11">
            <v>-3.5226188991227647E-2</v>
          </cell>
          <cell r="T11">
            <v>0</v>
          </cell>
          <cell r="V11" t="str">
            <v/>
          </cell>
          <cell r="W11" t="str">
            <v>Août</v>
          </cell>
          <cell r="X11">
            <v>2006</v>
          </cell>
        </row>
        <row r="12">
          <cell r="C12" t="str">
            <v>Septembre-2006</v>
          </cell>
          <cell r="D12">
            <v>1633.3333333333333</v>
          </cell>
          <cell r="E12">
            <v>2897.4</v>
          </cell>
          <cell r="F12">
            <v>2166.6666666666665</v>
          </cell>
          <cell r="G12">
            <v>2465.1733333333336</v>
          </cell>
          <cell r="H12">
            <v>0.89591686000000004</v>
          </cell>
          <cell r="I12">
            <v>2.9849999999999999</v>
          </cell>
          <cell r="J12">
            <v>2.0150000000000001</v>
          </cell>
          <cell r="L12">
            <v>6869.5</v>
          </cell>
          <cell r="M12">
            <v>5831.3735222633331</v>
          </cell>
          <cell r="N12">
            <v>-1038.1264777366669</v>
          </cell>
          <cell r="O12">
            <v>5833.7</v>
          </cell>
          <cell r="P12">
            <v>5852.5768879500001</v>
          </cell>
          <cell r="Q12">
            <v>18.87688795000031</v>
          </cell>
          <cell r="R12">
            <v>-0.15112111183298158</v>
          </cell>
          <cell r="S12">
            <v>3.2358345389718892E-3</v>
          </cell>
          <cell r="T12">
            <v>0</v>
          </cell>
          <cell r="V12" t="str">
            <v/>
          </cell>
          <cell r="W12" t="str">
            <v>Septembre</v>
          </cell>
          <cell r="X12">
            <v>2006</v>
          </cell>
        </row>
        <row r="13">
          <cell r="C13" t="str">
            <v>Octobre-2006</v>
          </cell>
          <cell r="D13">
            <v>1675</v>
          </cell>
          <cell r="E13">
            <v>2905.32</v>
          </cell>
          <cell r="F13">
            <v>2262.5</v>
          </cell>
          <cell r="G13">
            <v>2870.7066666666669</v>
          </cell>
          <cell r="H13">
            <v>0.88605352000000004</v>
          </cell>
          <cell r="I13">
            <v>2.9849999999999999</v>
          </cell>
          <cell r="J13">
            <v>2.0150000000000001</v>
          </cell>
          <cell r="L13">
            <v>6869.5</v>
          </cell>
          <cell r="M13">
            <v>5914.2964893099997</v>
          </cell>
          <cell r="N13">
            <v>-955.20351069000026</v>
          </cell>
          <cell r="O13">
            <v>5833.7</v>
          </cell>
          <cell r="P13">
            <v>6044.1587083350005</v>
          </cell>
          <cell r="Q13">
            <v>210.45870833500067</v>
          </cell>
          <cell r="R13">
            <v>-0.13904993240992797</v>
          </cell>
          <cell r="S13">
            <v>3.6076368057150809E-2</v>
          </cell>
          <cell r="T13">
            <v>0</v>
          </cell>
          <cell r="V13" t="str">
            <v/>
          </cell>
          <cell r="W13" t="str">
            <v>Octobre</v>
          </cell>
          <cell r="X13">
            <v>2006</v>
          </cell>
        </row>
        <row r="14">
          <cell r="C14" t="str">
            <v>Novembre-2006</v>
          </cell>
          <cell r="D14">
            <v>1750</v>
          </cell>
          <cell r="E14">
            <v>2841.3</v>
          </cell>
          <cell r="F14">
            <v>2475</v>
          </cell>
          <cell r="G14">
            <v>3020.9666666666672</v>
          </cell>
          <cell r="H14">
            <v>0.88013043000000002</v>
          </cell>
          <cell r="I14">
            <v>2.9849999999999999</v>
          </cell>
          <cell r="J14">
            <v>2.0150000000000001</v>
          </cell>
          <cell r="L14">
            <v>6869.5</v>
          </cell>
          <cell r="M14">
            <v>6137.8095862125001</v>
          </cell>
          <cell r="N14">
            <v>-731.69041378749989</v>
          </cell>
          <cell r="O14">
            <v>5833.7</v>
          </cell>
          <cell r="P14">
            <v>6567.6432849637513</v>
          </cell>
          <cell r="Q14">
            <v>733.94328496375147</v>
          </cell>
          <cell r="R14">
            <v>-0.1065129068764102</v>
          </cell>
          <cell r="S14">
            <v>0.12581094073465407</v>
          </cell>
          <cell r="T14">
            <v>0</v>
          </cell>
          <cell r="V14" t="str">
            <v/>
          </cell>
          <cell r="W14" t="str">
            <v>Novembre</v>
          </cell>
          <cell r="X14">
            <v>2006</v>
          </cell>
        </row>
        <row r="15">
          <cell r="C15" t="str">
            <v>Décembre-2006</v>
          </cell>
          <cell r="D15">
            <v>1850</v>
          </cell>
          <cell r="E15">
            <v>2729.1</v>
          </cell>
          <cell r="F15">
            <v>2825</v>
          </cell>
          <cell r="G15">
            <v>2930.18</v>
          </cell>
          <cell r="H15">
            <v>0.86730269000000004</v>
          </cell>
          <cell r="I15">
            <v>2.9849999999999999</v>
          </cell>
          <cell r="J15">
            <v>2.0150000000000001</v>
          </cell>
          <cell r="L15">
            <v>6869.5</v>
          </cell>
          <cell r="M15">
            <v>6393.9722563525002</v>
          </cell>
          <cell r="N15">
            <v>-475.52774364749985</v>
          </cell>
          <cell r="O15">
            <v>5833.7</v>
          </cell>
          <cell r="P15">
            <v>7387.1422492387501</v>
          </cell>
          <cell r="Q15">
            <v>1553.4422492387503</v>
          </cell>
          <cell r="R15">
            <v>-6.9223050243467477E-2</v>
          </cell>
          <cell r="S15">
            <v>0.26628764750308559</v>
          </cell>
          <cell r="T15">
            <v>0</v>
          </cell>
          <cell r="V15" t="str">
            <v/>
          </cell>
          <cell r="W15" t="str">
            <v>Décembre</v>
          </cell>
          <cell r="X15">
            <v>2006</v>
          </cell>
        </row>
        <row r="16">
          <cell r="C16" t="str">
            <v>Janvier-2007</v>
          </cell>
          <cell r="D16">
            <v>1937.5</v>
          </cell>
          <cell r="E16">
            <v>2694.5600000000004</v>
          </cell>
          <cell r="F16">
            <v>2912.5</v>
          </cell>
          <cell r="G16">
            <v>2875.4000000000005</v>
          </cell>
          <cell r="H16">
            <v>0.85038944000000005</v>
          </cell>
          <cell r="I16">
            <v>2.9849999999999999</v>
          </cell>
          <cell r="J16">
            <v>2.0150000000000001</v>
          </cell>
          <cell r="L16">
            <v>6869.5</v>
          </cell>
          <cell r="M16">
            <v>6565.8037168999999</v>
          </cell>
          <cell r="N16">
            <v>-303.69628310000007</v>
          </cell>
          <cell r="O16">
            <v>5921.2</v>
          </cell>
          <cell r="P16">
            <v>7467.429120660001</v>
          </cell>
          <cell r="Q16">
            <v>1546.2291206600012</v>
          </cell>
          <cell r="R16">
            <v>-4.4209372312395384E-2</v>
          </cell>
          <cell r="S16">
            <v>0.26113441881037647</v>
          </cell>
          <cell r="T16">
            <v>0</v>
          </cell>
          <cell r="V16" t="str">
            <v>Janvier-2007</v>
          </cell>
          <cell r="W16" t="str">
            <v>Janvier</v>
          </cell>
          <cell r="X16">
            <v>2007</v>
          </cell>
        </row>
        <row r="17">
          <cell r="C17" t="str">
            <v>Février-2007</v>
          </cell>
          <cell r="D17">
            <v>2025</v>
          </cell>
          <cell r="E17">
            <v>2681.14</v>
          </cell>
          <cell r="F17">
            <v>3125</v>
          </cell>
          <cell r="G17">
            <v>3026.3933333333334</v>
          </cell>
          <cell r="H17">
            <v>0.85421899000000001</v>
          </cell>
          <cell r="I17">
            <v>2.9849999999999999</v>
          </cell>
          <cell r="J17">
            <v>2.0150000000000001</v>
          </cell>
          <cell r="L17">
            <v>6869.5</v>
          </cell>
          <cell r="M17">
            <v>6893.2269171787493</v>
          </cell>
          <cell r="N17">
            <v>23.726917178749318</v>
          </cell>
          <cell r="O17">
            <v>5921.2</v>
          </cell>
          <cell r="P17">
            <v>8048.3445464062506</v>
          </cell>
          <cell r="Q17">
            <v>2127.1445464062508</v>
          </cell>
          <cell r="R17">
            <v>3.4539511141639593E-3</v>
          </cell>
          <cell r="S17">
            <v>0.35924213781095909</v>
          </cell>
          <cell r="T17">
            <v>0</v>
          </cell>
          <cell r="V17" t="str">
            <v/>
          </cell>
          <cell r="W17" t="str">
            <v>Février</v>
          </cell>
          <cell r="X17">
            <v>2007</v>
          </cell>
        </row>
        <row r="18">
          <cell r="C18" t="str">
            <v>Mars-2007</v>
          </cell>
          <cell r="D18">
            <v>2050</v>
          </cell>
          <cell r="E18">
            <v>2907.9600000000005</v>
          </cell>
          <cell r="F18">
            <v>3316.6666666666665</v>
          </cell>
          <cell r="G18">
            <v>3391.1166666666668</v>
          </cell>
          <cell r="H18">
            <v>0.85599782000000002</v>
          </cell>
          <cell r="I18">
            <v>2.9849999999999999</v>
          </cell>
          <cell r="J18">
            <v>2.0150000000000001</v>
          </cell>
          <cell r="L18">
            <v>6869.5</v>
          </cell>
          <cell r="M18">
            <v>6992.8601910349998</v>
          </cell>
          <cell r="N18">
            <v>123.36019103499984</v>
          </cell>
          <cell r="O18">
            <v>5921.2</v>
          </cell>
          <cell r="P18">
            <v>8559.7642005450016</v>
          </cell>
          <cell r="Q18">
            <v>2638.5642005450018</v>
          </cell>
          <cell r="R18">
            <v>1.7957666647499794E-2</v>
          </cell>
          <cell r="S18">
            <v>0.44561308527747784</v>
          </cell>
          <cell r="T18">
            <v>0</v>
          </cell>
          <cell r="V18" t="str">
            <v/>
          </cell>
          <cell r="W18" t="str">
            <v>Mars</v>
          </cell>
          <cell r="X18">
            <v>2007</v>
          </cell>
        </row>
        <row r="19">
          <cell r="C19" t="str">
            <v>Avril-2007</v>
          </cell>
          <cell r="D19">
            <v>2175</v>
          </cell>
          <cell r="E19">
            <v>3019.5000000000005</v>
          </cell>
          <cell r="F19">
            <v>3850</v>
          </cell>
          <cell r="G19">
            <v>3953.436666666667</v>
          </cell>
          <cell r="H19">
            <v>0.88163985</v>
          </cell>
          <cell r="I19">
            <v>2.9849999999999999</v>
          </cell>
          <cell r="J19">
            <v>2.0150000000000001</v>
          </cell>
          <cell r="L19">
            <v>6869.5</v>
          </cell>
          <cell r="M19">
            <v>7641.5031948937503</v>
          </cell>
          <cell r="N19">
            <v>772.00319489375033</v>
          </cell>
          <cell r="O19">
            <v>5921.2</v>
          </cell>
          <cell r="P19">
            <v>10233.854968837501</v>
          </cell>
          <cell r="Q19">
            <v>4312.6549688375007</v>
          </cell>
          <cell r="R19">
            <v>0.11238127882578795</v>
          </cell>
          <cell r="S19">
            <v>0.72834137824047507</v>
          </cell>
          <cell r="T19">
            <v>0</v>
          </cell>
          <cell r="V19" t="str">
            <v/>
          </cell>
          <cell r="W19" t="str">
            <v>Avril</v>
          </cell>
          <cell r="X19">
            <v>2007</v>
          </cell>
        </row>
        <row r="20">
          <cell r="C20" t="str">
            <v>Mai-2007</v>
          </cell>
          <cell r="D20">
            <v>2200</v>
          </cell>
          <cell r="E20">
            <v>3261.5000000000005</v>
          </cell>
          <cell r="F20">
            <v>4200</v>
          </cell>
          <cell r="G20">
            <v>4562.0300000000007</v>
          </cell>
          <cell r="H20">
            <v>0.91332542000000005</v>
          </cell>
          <cell r="I20">
            <v>2.9849999999999999</v>
          </cell>
          <cell r="J20">
            <v>2.0150000000000001</v>
          </cell>
          <cell r="L20">
            <v>6869.5</v>
          </cell>
          <cell r="M20">
            <v>8007.123957140001</v>
          </cell>
          <cell r="N20">
            <v>1137.623957140001</v>
          </cell>
          <cell r="O20">
            <v>5921.2</v>
          </cell>
          <cell r="P20">
            <v>11565.439793460002</v>
          </cell>
          <cell r="Q20">
            <v>5644.2397934600021</v>
          </cell>
          <cell r="R20">
            <v>0.16560505963170552</v>
          </cell>
          <cell r="S20">
            <v>0.95322566261230868</v>
          </cell>
          <cell r="T20">
            <v>0</v>
          </cell>
          <cell r="V20" t="str">
            <v/>
          </cell>
          <cell r="W20" t="str">
            <v>Mai</v>
          </cell>
          <cell r="X20">
            <v>2007</v>
          </cell>
        </row>
        <row r="21">
          <cell r="C21" t="str">
            <v>Juin-2007</v>
          </cell>
          <cell r="D21">
            <v>2562.5</v>
          </cell>
          <cell r="E21">
            <v>3304.1800000000003</v>
          </cell>
          <cell r="F21">
            <v>4800</v>
          </cell>
          <cell r="G21">
            <v>4865.3366666666661</v>
          </cell>
          <cell r="H21">
            <v>0.93882021999999998</v>
          </cell>
          <cell r="I21">
            <v>2.9849999999999999</v>
          </cell>
          <cell r="J21">
            <v>2.0150000000000001</v>
          </cell>
          <cell r="L21">
            <v>6869.5</v>
          </cell>
          <cell r="M21">
            <v>9586.8213527937496</v>
          </cell>
          <cell r="N21">
            <v>2717.3213527937496</v>
          </cell>
          <cell r="O21">
            <v>5921.2</v>
          </cell>
          <cell r="P21">
            <v>13586.606223840001</v>
          </cell>
          <cell r="Q21">
            <v>7665.4062238400011</v>
          </cell>
          <cell r="R21">
            <v>0.39556319277876839</v>
          </cell>
          <cell r="S21">
            <v>1.2945697196244006</v>
          </cell>
          <cell r="T21">
            <v>0</v>
          </cell>
          <cell r="V21" t="str">
            <v/>
          </cell>
          <cell r="W21" t="str">
            <v>Juin</v>
          </cell>
          <cell r="X21">
            <v>2007</v>
          </cell>
        </row>
        <row r="22">
          <cell r="C22" t="str">
            <v>Juillet-2007</v>
          </cell>
          <cell r="D22">
            <v>3125</v>
          </cell>
          <cell r="E22">
            <v>3280.8600000000006</v>
          </cell>
          <cell r="F22">
            <v>5150</v>
          </cell>
          <cell r="G22">
            <v>4722.8133333333335</v>
          </cell>
          <cell r="H22">
            <v>0.95207439000000005</v>
          </cell>
          <cell r="I22">
            <v>2.9849999999999999</v>
          </cell>
          <cell r="J22">
            <v>2.0150000000000001</v>
          </cell>
          <cell r="L22">
            <v>6869.5</v>
          </cell>
          <cell r="M22">
            <v>11856.30138796875</v>
          </cell>
          <cell r="N22">
            <v>4986.8013879687496</v>
          </cell>
          <cell r="O22">
            <v>5921.2</v>
          </cell>
          <cell r="P22">
            <v>14783.097072127503</v>
          </cell>
          <cell r="Q22">
            <v>8861.8970721275036</v>
          </cell>
          <cell r="R22">
            <v>0.72593367609997084</v>
          </cell>
          <cell r="S22">
            <v>1.4966387002849935</v>
          </cell>
          <cell r="T22">
            <v>0</v>
          </cell>
          <cell r="V22" t="str">
            <v/>
          </cell>
          <cell r="W22" t="str">
            <v>Juillet</v>
          </cell>
          <cell r="X22">
            <v>2007</v>
          </cell>
        </row>
        <row r="23">
          <cell r="C23" t="str">
            <v>Août-2007</v>
          </cell>
          <cell r="D23">
            <v>3533.3333333333335</v>
          </cell>
          <cell r="E23">
            <v>3182.08</v>
          </cell>
          <cell r="F23">
            <v>5083.333333333333</v>
          </cell>
          <cell r="G23">
            <v>4553.670000000001</v>
          </cell>
          <cell r="H23">
            <v>0.94498064999999998</v>
          </cell>
          <cell r="I23">
            <v>2.9849999999999999</v>
          </cell>
          <cell r="J23">
            <v>2.0150000000000001</v>
          </cell>
          <cell r="L23">
            <v>6869.5</v>
          </cell>
          <cell r="M23">
            <v>13305.642545549999</v>
          </cell>
          <cell r="N23">
            <v>6436.1425455499993</v>
          </cell>
          <cell r="O23">
            <v>5921.2</v>
          </cell>
          <cell r="P23">
            <v>14483.009687062498</v>
          </cell>
          <cell r="Q23">
            <v>8561.8096870624977</v>
          </cell>
          <cell r="R23">
            <v>0.93691572102045262</v>
          </cell>
          <cell r="S23">
            <v>1.4459585366247547</v>
          </cell>
          <cell r="T23">
            <v>0</v>
          </cell>
          <cell r="V23" t="str">
            <v/>
          </cell>
          <cell r="W23" t="str">
            <v>Août</v>
          </cell>
          <cell r="X23">
            <v>2007</v>
          </cell>
        </row>
        <row r="24">
          <cell r="C24" t="str">
            <v>Septembre-2007</v>
          </cell>
          <cell r="D24">
            <v>3700</v>
          </cell>
          <cell r="E24">
            <v>3032.26</v>
          </cell>
          <cell r="F24">
            <v>4950</v>
          </cell>
          <cell r="G24">
            <v>4549.5266666666666</v>
          </cell>
          <cell r="H24">
            <v>0.97527423000000002</v>
          </cell>
          <cell r="I24">
            <v>2.9849999999999999</v>
          </cell>
          <cell r="J24">
            <v>2.0150000000000001</v>
          </cell>
          <cell r="L24">
            <v>6869.5</v>
          </cell>
          <cell r="M24">
            <v>14379.930884235</v>
          </cell>
          <cell r="N24">
            <v>7510.4308842350001</v>
          </cell>
          <cell r="O24">
            <v>5921.2</v>
          </cell>
          <cell r="P24">
            <v>14555.236427077502</v>
          </cell>
          <cell r="Q24">
            <v>8634.0364270775026</v>
          </cell>
          <cell r="R24">
            <v>1.0933009511951379</v>
          </cell>
          <cell r="S24">
            <v>1.4581565268995309</v>
          </cell>
          <cell r="T24">
            <v>0</v>
          </cell>
          <cell r="V24" t="str">
            <v/>
          </cell>
          <cell r="W24" t="str">
            <v>Septembre</v>
          </cell>
          <cell r="X24">
            <v>2007</v>
          </cell>
        </row>
        <row r="25">
          <cell r="C25" t="str">
            <v>Octobre-2007</v>
          </cell>
          <cell r="D25">
            <v>3800</v>
          </cell>
          <cell r="E25">
            <v>2864.4</v>
          </cell>
          <cell r="F25">
            <v>5000</v>
          </cell>
          <cell r="G25">
            <v>4372.1333333333341</v>
          </cell>
          <cell r="H25">
            <v>1.0253972200000001</v>
          </cell>
          <cell r="I25">
            <v>2.9849999999999999</v>
          </cell>
          <cell r="J25">
            <v>2.0150000000000001</v>
          </cell>
          <cell r="L25">
            <v>6869.5</v>
          </cell>
          <cell r="M25">
            <v>15527.590102460001</v>
          </cell>
          <cell r="N25">
            <v>8658.0901024600007</v>
          </cell>
          <cell r="O25">
            <v>5921.2</v>
          </cell>
          <cell r="P25">
            <v>15457.863091500003</v>
          </cell>
          <cell r="Q25">
            <v>9536.6630915000023</v>
          </cell>
          <cell r="R25">
            <v>1.260366853840891</v>
          </cell>
          <cell r="S25">
            <v>1.6105963472775793</v>
          </cell>
          <cell r="T25">
            <v>0</v>
          </cell>
          <cell r="V25" t="str">
            <v/>
          </cell>
          <cell r="W25" t="str">
            <v>Octobre</v>
          </cell>
          <cell r="X25">
            <v>2007</v>
          </cell>
        </row>
        <row r="26">
          <cell r="C26" t="str">
            <v>Novembre-2007</v>
          </cell>
          <cell r="D26">
            <v>4250</v>
          </cell>
          <cell r="E26">
            <v>2989.8</v>
          </cell>
          <cell r="F26">
            <v>4925</v>
          </cell>
          <cell r="G26">
            <v>4063.8766666666666</v>
          </cell>
          <cell r="H26">
            <v>1.03399887</v>
          </cell>
          <cell r="I26">
            <v>2.9849999999999999</v>
          </cell>
          <cell r="J26">
            <v>2.0150000000000001</v>
          </cell>
          <cell r="L26">
            <v>6869.5</v>
          </cell>
          <cell r="M26">
            <v>17512.063362037501</v>
          </cell>
          <cell r="N26">
            <v>10642.563362037501</v>
          </cell>
          <cell r="O26">
            <v>5921.2</v>
          </cell>
          <cell r="P26">
            <v>15353.719970771252</v>
          </cell>
          <cell r="Q26">
            <v>9432.5199707712527</v>
          </cell>
          <cell r="R26">
            <v>1.5492486151885145</v>
          </cell>
          <cell r="S26">
            <v>1.5930081690824922</v>
          </cell>
          <cell r="T26">
            <v>0</v>
          </cell>
          <cell r="V26" t="str">
            <v/>
          </cell>
          <cell r="W26" t="str">
            <v>Novembre</v>
          </cell>
          <cell r="X26">
            <v>2007</v>
          </cell>
        </row>
        <row r="27">
          <cell r="C27" t="str">
            <v>Décembre-2007</v>
          </cell>
          <cell r="D27">
            <v>4050</v>
          </cell>
          <cell r="E27">
            <v>2901.8</v>
          </cell>
          <cell r="F27">
            <v>4625</v>
          </cell>
          <cell r="G27">
            <v>3929.2</v>
          </cell>
          <cell r="H27">
            <v>0.99686251000000003</v>
          </cell>
          <cell r="I27">
            <v>2.9849999999999999</v>
          </cell>
          <cell r="J27">
            <v>2.0150000000000001</v>
          </cell>
          <cell r="L27">
            <v>6869.5</v>
          </cell>
          <cell r="M27">
            <v>16088.6132645175</v>
          </cell>
          <cell r="N27">
            <v>9219.1132645175003</v>
          </cell>
          <cell r="O27">
            <v>5921.2</v>
          </cell>
          <cell r="P27">
            <v>13900.624662881251</v>
          </cell>
          <cell r="Q27">
            <v>7979.4246628812516</v>
          </cell>
          <cell r="R27">
            <v>1.3420355578306282</v>
          </cell>
          <cell r="S27">
            <v>1.3476026249546125</v>
          </cell>
          <cell r="T27">
            <v>0</v>
          </cell>
          <cell r="V27" t="str">
            <v/>
          </cell>
          <cell r="W27" t="str">
            <v>Décembre</v>
          </cell>
          <cell r="X27">
            <v>2007</v>
          </cell>
        </row>
        <row r="28">
          <cell r="C28" t="str">
            <v>Janvier-2008</v>
          </cell>
          <cell r="D28">
            <v>4050</v>
          </cell>
          <cell r="E28">
            <v>2694.12</v>
          </cell>
          <cell r="F28">
            <v>4275</v>
          </cell>
          <cell r="G28">
            <v>3351.48</v>
          </cell>
          <cell r="H28">
            <v>0.98899073000000004</v>
          </cell>
          <cell r="I28">
            <v>2.9849999999999999</v>
          </cell>
          <cell r="J28">
            <v>2.0150000000000001</v>
          </cell>
          <cell r="L28">
            <v>6869.5</v>
          </cell>
          <cell r="M28">
            <v>15961.5686391525</v>
          </cell>
          <cell r="N28">
            <v>9092.0686391524996</v>
          </cell>
          <cell r="O28">
            <v>5921.2</v>
          </cell>
          <cell r="P28">
            <v>12747.225142811252</v>
          </cell>
          <cell r="Q28">
            <v>6826.0251428112524</v>
          </cell>
          <cell r="R28">
            <v>1.3235415443849625</v>
          </cell>
          <cell r="S28">
            <v>1.152811109709392</v>
          </cell>
          <cell r="T28">
            <v>0</v>
          </cell>
          <cell r="V28" t="str">
            <v>Janvier-2008</v>
          </cell>
          <cell r="W28" t="str">
            <v>Janvier</v>
          </cell>
          <cell r="X28">
            <v>2008</v>
          </cell>
        </row>
        <row r="29">
          <cell r="C29" t="str">
            <v>Février-2008</v>
          </cell>
          <cell r="D29">
            <v>4050</v>
          </cell>
          <cell r="E29">
            <v>2659.3600000000006</v>
          </cell>
          <cell r="F29">
            <v>4083.3333333333335</v>
          </cell>
          <cell r="G29">
            <v>3077.69</v>
          </cell>
          <cell r="H29">
            <v>1.0009151199999999</v>
          </cell>
          <cell r="I29">
            <v>2.9849999999999999</v>
          </cell>
          <cell r="J29">
            <v>2.0150000000000001</v>
          </cell>
          <cell r="L29">
            <v>6931.6</v>
          </cell>
          <cell r="M29">
            <v>16154.019350459997</v>
          </cell>
          <cell r="N29">
            <v>9222.4193504599971</v>
          </cell>
          <cell r="O29">
            <v>5983.5</v>
          </cell>
          <cell r="P29">
            <v>12322.516271100001</v>
          </cell>
          <cell r="Q29">
            <v>6339.0162711000012</v>
          </cell>
          <cell r="R29">
            <v>1.3304892594004265</v>
          </cell>
          <cell r="S29">
            <v>1.0594161061418903</v>
          </cell>
          <cell r="T29">
            <v>0</v>
          </cell>
          <cell r="V29" t="str">
            <v/>
          </cell>
          <cell r="W29" t="str">
            <v>Février</v>
          </cell>
          <cell r="X29">
            <v>2008</v>
          </cell>
        </row>
        <row r="30">
          <cell r="C30" t="str">
            <v>Mars-2008</v>
          </cell>
          <cell r="D30">
            <v>4100</v>
          </cell>
          <cell r="E30">
            <v>2959.88</v>
          </cell>
          <cell r="F30">
            <v>3775</v>
          </cell>
          <cell r="G30">
            <v>2997.6099999999997</v>
          </cell>
          <cell r="H30">
            <v>0.99797908999999996</v>
          </cell>
          <cell r="I30">
            <v>2.9849999999999999</v>
          </cell>
          <cell r="J30">
            <v>2.0150000000000001</v>
          </cell>
          <cell r="L30">
            <v>6931.6</v>
          </cell>
          <cell r="M30">
            <v>16305.481361964998</v>
          </cell>
          <cell r="N30">
            <v>9373.8813619649973</v>
          </cell>
          <cell r="O30">
            <v>5983.5</v>
          </cell>
          <cell r="P30">
            <v>11358.62376022125</v>
          </cell>
          <cell r="Q30">
            <v>5375.1237602212495</v>
          </cell>
          <cell r="R30">
            <v>1.3523402045653237</v>
          </cell>
          <cell r="S30">
            <v>0.89832435200488836</v>
          </cell>
          <cell r="T30">
            <v>0</v>
          </cell>
          <cell r="V30" t="str">
            <v/>
          </cell>
          <cell r="W30" t="str">
            <v>Mars</v>
          </cell>
          <cell r="X30">
            <v>2008</v>
          </cell>
        </row>
        <row r="31">
          <cell r="C31" t="str">
            <v>Avril-2008</v>
          </cell>
          <cell r="D31">
            <v>3950</v>
          </cell>
          <cell r="E31">
            <v>3059.1000000000004</v>
          </cell>
          <cell r="F31">
            <v>3500</v>
          </cell>
          <cell r="G31">
            <v>3079.9633333333336</v>
          </cell>
          <cell r="H31">
            <v>0.98630382999999999</v>
          </cell>
          <cell r="I31">
            <v>2.9849999999999999</v>
          </cell>
          <cell r="J31">
            <v>2.0150000000000001</v>
          </cell>
          <cell r="L31">
            <v>6931.6</v>
          </cell>
          <cell r="M31">
            <v>15525.1620120725</v>
          </cell>
          <cell r="N31">
            <v>8593.5620120724998</v>
          </cell>
          <cell r="O31">
            <v>5983.5</v>
          </cell>
          <cell r="P31">
            <v>10407.971166075</v>
          </cell>
          <cell r="Q31">
            <v>4424.4711660749999</v>
          </cell>
          <cell r="R31">
            <v>1.239766000933767</v>
          </cell>
          <cell r="S31">
            <v>0.73944533568563553</v>
          </cell>
          <cell r="T31">
            <v>0</v>
          </cell>
          <cell r="V31" t="str">
            <v/>
          </cell>
          <cell r="W31" t="str">
            <v>Avril</v>
          </cell>
          <cell r="X31">
            <v>2008</v>
          </cell>
        </row>
        <row r="32">
          <cell r="C32" t="str">
            <v>Mai-2008</v>
          </cell>
          <cell r="D32">
            <v>3925</v>
          </cell>
          <cell r="E32">
            <v>3245.0000000000005</v>
          </cell>
          <cell r="F32">
            <v>3475</v>
          </cell>
          <cell r="G32">
            <v>3196.7833333333338</v>
          </cell>
          <cell r="H32">
            <v>1.00062897</v>
          </cell>
          <cell r="I32">
            <v>2.9849999999999999</v>
          </cell>
          <cell r="J32">
            <v>2.0150000000000001</v>
          </cell>
          <cell r="L32">
            <v>6931.6</v>
          </cell>
          <cell r="M32">
            <v>15650.962798391249</v>
          </cell>
          <cell r="N32">
            <v>8719.3627983912484</v>
          </cell>
          <cell r="O32">
            <v>5983.5</v>
          </cell>
          <cell r="P32">
            <v>10483.71479731125</v>
          </cell>
          <cell r="Q32">
            <v>4500.2147973112496</v>
          </cell>
          <cell r="R32">
            <v>1.2579148823347059</v>
          </cell>
          <cell r="S32">
            <v>0.75210408578779142</v>
          </cell>
          <cell r="T32">
            <v>0</v>
          </cell>
          <cell r="V32" t="str">
            <v/>
          </cell>
          <cell r="W32" t="str">
            <v>Mai</v>
          </cell>
          <cell r="X32">
            <v>2008</v>
          </cell>
        </row>
        <row r="33">
          <cell r="C33" t="str">
            <v>Juin-2008</v>
          </cell>
          <cell r="D33">
            <v>4012.5</v>
          </cell>
          <cell r="E33">
            <v>3300.2200000000003</v>
          </cell>
          <cell r="F33">
            <v>3475</v>
          </cell>
          <cell r="G33">
            <v>3247.7133333333336</v>
          </cell>
          <cell r="H33">
            <v>0.98354206</v>
          </cell>
          <cell r="I33">
            <v>2.9849999999999999</v>
          </cell>
          <cell r="J33">
            <v>2.0150000000000001</v>
          </cell>
          <cell r="L33">
            <v>6931.6</v>
          </cell>
          <cell r="M33">
            <v>15726.653125263749</v>
          </cell>
          <cell r="N33">
            <v>8795.0531252637484</v>
          </cell>
          <cell r="O33">
            <v>5983.5</v>
          </cell>
          <cell r="P33">
            <v>10304.693105377501</v>
          </cell>
          <cell r="Q33">
            <v>4321.1931053775006</v>
          </cell>
          <cell r="R33">
            <v>1.2688344863038472</v>
          </cell>
          <cell r="S33">
            <v>0.72218485925921294</v>
          </cell>
          <cell r="T33">
            <v>0</v>
          </cell>
          <cell r="V33" t="str">
            <v/>
          </cell>
          <cell r="W33" t="str">
            <v>Juin</v>
          </cell>
          <cell r="X33">
            <v>2008</v>
          </cell>
        </row>
        <row r="34">
          <cell r="C34" t="str">
            <v>Juillet-2008</v>
          </cell>
          <cell r="D34">
            <v>4050</v>
          </cell>
          <cell r="E34">
            <v>3384.7</v>
          </cell>
          <cell r="F34">
            <v>3600</v>
          </cell>
          <cell r="G34">
            <v>3234.733333333334</v>
          </cell>
          <cell r="H34">
            <v>0.98746370000000006</v>
          </cell>
          <cell r="I34">
            <v>2.9849999999999999</v>
          </cell>
          <cell r="J34">
            <v>2.0150000000000001</v>
          </cell>
          <cell r="L34">
            <v>6931.6</v>
          </cell>
          <cell r="M34">
            <v>15936.923520225002</v>
          </cell>
          <cell r="N34">
            <v>9005.3235202250016</v>
          </cell>
          <cell r="O34">
            <v>5983.5</v>
          </cell>
          <cell r="P34">
            <v>10717.930999800001</v>
          </cell>
          <cell r="Q34">
            <v>4734.4309998000008</v>
          </cell>
          <cell r="R34">
            <v>1.2991695308767097</v>
          </cell>
          <cell r="S34">
            <v>0.79124776465279534</v>
          </cell>
          <cell r="T34">
            <v>0</v>
          </cell>
          <cell r="V34" t="str">
            <v/>
          </cell>
          <cell r="W34" t="str">
            <v>Juillet</v>
          </cell>
          <cell r="X34">
            <v>2008</v>
          </cell>
        </row>
        <row r="35">
          <cell r="C35" t="str">
            <v>Août-2008</v>
          </cell>
          <cell r="D35">
            <v>3866.6666666666665</v>
          </cell>
          <cell r="E35">
            <v>3581.38</v>
          </cell>
          <cell r="F35">
            <v>3491.6666666666665</v>
          </cell>
          <cell r="G35">
            <v>3106.3266666666668</v>
          </cell>
          <cell r="H35">
            <v>0.94841116999999997</v>
          </cell>
          <cell r="I35">
            <v>2.9849999999999999</v>
          </cell>
          <cell r="J35">
            <v>2.0150000000000001</v>
          </cell>
          <cell r="L35">
            <v>6931.6</v>
          </cell>
          <cell r="M35">
            <v>14613.751581473332</v>
          </cell>
          <cell r="N35">
            <v>7682.151581473332</v>
          </cell>
          <cell r="O35">
            <v>5983.5</v>
          </cell>
          <cell r="P35">
            <v>9984.280040778749</v>
          </cell>
          <cell r="Q35">
            <v>4000.780040778749</v>
          </cell>
          <cell r="R35">
            <v>1.1082797018687363</v>
          </cell>
          <cell r="S35">
            <v>0.66863542087051875</v>
          </cell>
          <cell r="T35">
            <v>0</v>
          </cell>
          <cell r="V35" t="str">
            <v/>
          </cell>
          <cell r="W35" t="str">
            <v>Août</v>
          </cell>
          <cell r="X35">
            <v>2008</v>
          </cell>
        </row>
        <row r="36">
          <cell r="C36" t="str">
            <v>Septembre-2008</v>
          </cell>
          <cell r="D36">
            <v>3375</v>
          </cell>
          <cell r="E36">
            <v>3734.0600000000004</v>
          </cell>
          <cell r="F36">
            <v>3025</v>
          </cell>
          <cell r="G36">
            <v>2742.0066666666667</v>
          </cell>
          <cell r="H36">
            <v>0.94491590000000003</v>
          </cell>
          <cell r="I36">
            <v>2.9849999999999999</v>
          </cell>
          <cell r="J36">
            <v>2.0150000000000001</v>
          </cell>
          <cell r="L36">
            <v>7046.2</v>
          </cell>
          <cell r="M36">
            <v>12708.5282825625</v>
          </cell>
          <cell r="N36">
            <v>5662.3282825625001</v>
          </cell>
          <cell r="O36">
            <v>6112.5</v>
          </cell>
          <cell r="P36">
            <v>8617.9873514625015</v>
          </cell>
          <cell r="Q36">
            <v>2505.4873514625015</v>
          </cell>
          <cell r="R36">
            <v>0.80360027852778804</v>
          </cell>
          <cell r="S36">
            <v>0.40989568122085912</v>
          </cell>
          <cell r="T36">
            <v>0</v>
          </cell>
          <cell r="V36" t="str">
            <v/>
          </cell>
          <cell r="W36" t="str">
            <v>Septembre</v>
          </cell>
          <cell r="X36">
            <v>2008</v>
          </cell>
        </row>
        <row r="37">
          <cell r="C37" t="str">
            <v>Octobre-2008</v>
          </cell>
          <cell r="D37">
            <v>3025</v>
          </cell>
          <cell r="E37">
            <v>3810.4000000000005</v>
          </cell>
          <cell r="F37">
            <v>2600</v>
          </cell>
          <cell r="G37">
            <v>2296.69</v>
          </cell>
          <cell r="H37">
            <v>0.84405993000000001</v>
          </cell>
          <cell r="I37">
            <v>2.9849999999999999</v>
          </cell>
          <cell r="J37">
            <v>2.0150000000000001</v>
          </cell>
          <cell r="L37">
            <v>7046.2</v>
          </cell>
          <cell r="M37">
            <v>10174.825933676251</v>
          </cell>
          <cell r="N37">
            <v>3128.6259336762514</v>
          </cell>
          <cell r="O37">
            <v>6112.5</v>
          </cell>
          <cell r="P37">
            <v>6616.5857912699994</v>
          </cell>
          <cell r="Q37">
            <v>504.08579126999939</v>
          </cell>
          <cell r="R37">
            <v>0.44401605598425414</v>
          </cell>
          <cell r="S37">
            <v>8.2468023111656338E-2</v>
          </cell>
          <cell r="T37">
            <v>0</v>
          </cell>
          <cell r="V37" t="str">
            <v/>
          </cell>
          <cell r="W37" t="str">
            <v>Octobre</v>
          </cell>
          <cell r="X37">
            <v>2008</v>
          </cell>
        </row>
        <row r="38">
          <cell r="C38" t="str">
            <v>Novembre-2008</v>
          </cell>
          <cell r="D38">
            <v>2775</v>
          </cell>
          <cell r="E38">
            <v>3556.3</v>
          </cell>
          <cell r="F38">
            <v>2200</v>
          </cell>
          <cell r="G38">
            <v>2046.22</v>
          </cell>
          <cell r="H38">
            <v>0.82090099999999999</v>
          </cell>
          <cell r="I38">
            <v>2.9849999999999999</v>
          </cell>
          <cell r="J38">
            <v>2.0150000000000001</v>
          </cell>
          <cell r="L38">
            <v>7046.2</v>
          </cell>
          <cell r="M38">
            <v>9077.8310958749989</v>
          </cell>
          <cell r="N38">
            <v>2031.6310958749991</v>
          </cell>
          <cell r="O38">
            <v>6112.5</v>
          </cell>
          <cell r="P38">
            <v>5445.036333</v>
          </cell>
          <cell r="Q38">
            <v>-667.46366699999999</v>
          </cell>
          <cell r="R38">
            <v>0.28833003546237679</v>
          </cell>
          <cell r="S38">
            <v>-0.10919650993865031</v>
          </cell>
          <cell r="T38">
            <v>0</v>
          </cell>
          <cell r="V38" t="str">
            <v/>
          </cell>
          <cell r="W38" t="str">
            <v>Novembre</v>
          </cell>
          <cell r="X38">
            <v>2008</v>
          </cell>
        </row>
        <row r="39">
          <cell r="C39" t="str">
            <v>Décembre-2008</v>
          </cell>
          <cell r="D39">
            <v>2300</v>
          </cell>
          <cell r="E39">
            <v>2641.5400000000004</v>
          </cell>
          <cell r="F39">
            <v>2000</v>
          </cell>
          <cell r="G39">
            <v>1995.7666666666671</v>
          </cell>
          <cell r="H39">
            <v>0.81004454999999997</v>
          </cell>
          <cell r="I39">
            <v>2.9849999999999999</v>
          </cell>
          <cell r="J39">
            <v>2.0150000000000001</v>
          </cell>
          <cell r="L39">
            <v>7046.2</v>
          </cell>
          <cell r="M39">
            <v>7424.4633230249992</v>
          </cell>
          <cell r="N39">
            <v>378.26332302499941</v>
          </cell>
          <cell r="O39">
            <v>6112.5</v>
          </cell>
          <cell r="P39">
            <v>4884.5686365000001</v>
          </cell>
          <cell r="Q39">
            <v>-1227.9313634999999</v>
          </cell>
          <cell r="R39">
            <v>5.3683307743890241E-2</v>
          </cell>
          <cell r="S39">
            <v>-0.20088856662576685</v>
          </cell>
          <cell r="T39">
            <v>0</v>
          </cell>
          <cell r="V39" t="str">
            <v/>
          </cell>
          <cell r="W39" t="str">
            <v>Décembre</v>
          </cell>
          <cell r="X39">
            <v>2008</v>
          </cell>
        </row>
        <row r="40">
          <cell r="C40" t="str">
            <v>Janvier-2009</v>
          </cell>
          <cell r="D40">
            <v>4050</v>
          </cell>
          <cell r="E40">
            <v>2441.1200000000003</v>
          </cell>
          <cell r="F40">
            <v>1800</v>
          </cell>
          <cell r="G40">
            <v>1918.1433333333337</v>
          </cell>
          <cell r="H40">
            <v>0.81546114000000003</v>
          </cell>
          <cell r="I40">
            <v>2.9849999999999999</v>
          </cell>
          <cell r="J40">
            <v>2.0150000000000001</v>
          </cell>
          <cell r="L40">
            <v>7102.4000000000005</v>
          </cell>
          <cell r="M40">
            <v>13160.931203745002</v>
          </cell>
          <cell r="N40">
            <v>6058.5312037450012</v>
          </cell>
          <cell r="O40">
            <v>6178.3</v>
          </cell>
          <cell r="P40">
            <v>4425.5076067800001</v>
          </cell>
          <cell r="Q40">
            <v>-1752.7923932200001</v>
          </cell>
          <cell r="R40">
            <v>0.85302590726303795</v>
          </cell>
          <cell r="S40">
            <v>-0.28370140543838923</v>
          </cell>
          <cell r="T40">
            <v>0</v>
          </cell>
          <cell r="V40" t="str">
            <v>Janvier-2009</v>
          </cell>
          <cell r="W40" t="str">
            <v>Janvier</v>
          </cell>
          <cell r="X40">
            <v>2009</v>
          </cell>
        </row>
        <row r="41">
          <cell r="C41" t="str">
            <v>Février-2009</v>
          </cell>
          <cell r="D41">
            <v>4050</v>
          </cell>
          <cell r="E41">
            <v>2441.3399999999997</v>
          </cell>
          <cell r="F41">
            <v>1775</v>
          </cell>
          <cell r="G41">
            <v>1912.3500000000001</v>
          </cell>
          <cell r="H41">
            <v>0.80312254000000005</v>
          </cell>
          <cell r="I41">
            <v>2.9849999999999999</v>
          </cell>
          <cell r="J41">
            <v>2.0150000000000001</v>
          </cell>
          <cell r="L41">
            <v>7102.4000000000005</v>
          </cell>
          <cell r="M41">
            <v>12961.795453695</v>
          </cell>
          <cell r="N41">
            <v>5859.3954536949996</v>
          </cell>
          <cell r="O41">
            <v>6178.3</v>
          </cell>
          <cell r="P41">
            <v>4298.0106631275003</v>
          </cell>
          <cell r="Q41">
            <v>-1880.2893368724999</v>
          </cell>
          <cell r="R41">
            <v>0.82498809609357393</v>
          </cell>
          <cell r="S41">
            <v>-0.30433765548330444</v>
          </cell>
          <cell r="T41">
            <v>0</v>
          </cell>
          <cell r="V41" t="str">
            <v/>
          </cell>
          <cell r="W41" t="str">
            <v>Février</v>
          </cell>
          <cell r="X41">
            <v>2009</v>
          </cell>
        </row>
        <row r="42">
          <cell r="C42" t="str">
            <v>Mars-2009</v>
          </cell>
          <cell r="D42">
            <v>4100</v>
          </cell>
          <cell r="E42">
            <v>2589.4000000000005</v>
          </cell>
          <cell r="F42">
            <v>1912.5</v>
          </cell>
          <cell r="G42">
            <v>1929.5833333333335</v>
          </cell>
          <cell r="H42">
            <v>0.79081789000000002</v>
          </cell>
          <cell r="I42">
            <v>2.9849999999999999</v>
          </cell>
          <cell r="J42">
            <v>2.0150000000000001</v>
          </cell>
          <cell r="L42">
            <v>7102.4000000000005</v>
          </cell>
          <cell r="M42">
            <v>12920.778095764999</v>
          </cell>
          <cell r="N42">
            <v>5818.3780957649988</v>
          </cell>
          <cell r="O42">
            <v>6178.3</v>
          </cell>
          <cell r="P42">
            <v>4560.0042320943749</v>
          </cell>
          <cell r="Q42">
            <v>-1618.2957679056253</v>
          </cell>
          <cell r="R42">
            <v>0.81921295558754759</v>
          </cell>
          <cell r="S42">
            <v>-0.26193220916848087</v>
          </cell>
          <cell r="T42">
            <v>0</v>
          </cell>
          <cell r="V42" t="str">
            <v/>
          </cell>
          <cell r="W42" t="str">
            <v>Mars</v>
          </cell>
          <cell r="X42">
            <v>2009</v>
          </cell>
        </row>
        <row r="43">
          <cell r="C43" t="str">
            <v>Avril-2009</v>
          </cell>
          <cell r="D43">
            <v>3950</v>
          </cell>
          <cell r="E43">
            <v>2649.2400000000002</v>
          </cell>
          <cell r="F43">
            <v>1975</v>
          </cell>
          <cell r="G43">
            <v>1962.9133333333334</v>
          </cell>
          <cell r="H43">
            <v>0.81696486000000001</v>
          </cell>
          <cell r="I43">
            <v>2.9849999999999999</v>
          </cell>
          <cell r="J43">
            <v>2.0150000000000001</v>
          </cell>
          <cell r="L43">
            <v>7102.4000000000005</v>
          </cell>
          <cell r="M43">
            <v>12859.639620045</v>
          </cell>
          <cell r="N43">
            <v>5757.2396200449994</v>
          </cell>
          <cell r="O43">
            <v>6178.3</v>
          </cell>
          <cell r="P43">
            <v>4864.7193794775003</v>
          </cell>
          <cell r="Q43">
            <v>-1313.5806205224999</v>
          </cell>
          <cell r="R43">
            <v>0.81060481246409644</v>
          </cell>
          <cell r="S43">
            <v>-0.21261198396363074</v>
          </cell>
          <cell r="T43">
            <v>0</v>
          </cell>
          <cell r="V43" t="str">
            <v/>
          </cell>
          <cell r="W43" t="str">
            <v>Avril</v>
          </cell>
          <cell r="X43">
            <v>2009</v>
          </cell>
        </row>
        <row r="44">
          <cell r="C44" t="str">
            <v>Mai-2009</v>
          </cell>
          <cell r="D44">
            <v>3925</v>
          </cell>
          <cell r="E44">
            <v>2755.7200000000003</v>
          </cell>
          <cell r="F44">
            <v>2000</v>
          </cell>
          <cell r="G44">
            <v>2011.9733333333336</v>
          </cell>
          <cell r="H44">
            <v>0.86887011999999997</v>
          </cell>
          <cell r="I44">
            <v>2.9849999999999999</v>
          </cell>
          <cell r="J44">
            <v>2.0150000000000001</v>
          </cell>
          <cell r="L44">
            <v>7102.4000000000005</v>
          </cell>
          <cell r="M44">
            <v>13590.106155684998</v>
          </cell>
          <cell r="N44">
            <v>6487.7061556849976</v>
          </cell>
          <cell r="O44">
            <v>6178.3</v>
          </cell>
          <cell r="P44">
            <v>5239.2868235999995</v>
          </cell>
          <cell r="Q44">
            <v>-939.0131764000007</v>
          </cell>
          <cell r="R44">
            <v>0.91345265764882255</v>
          </cell>
          <cell r="S44">
            <v>-0.15198568803716245</v>
          </cell>
          <cell r="T44">
            <v>0</v>
          </cell>
          <cell r="V44" t="str">
            <v/>
          </cell>
          <cell r="W44" t="str">
            <v>Mai</v>
          </cell>
          <cell r="X44">
            <v>2009</v>
          </cell>
        </row>
        <row r="45">
          <cell r="C45" t="str">
            <v>Juin-2009</v>
          </cell>
          <cell r="D45">
            <v>4012.5</v>
          </cell>
          <cell r="E45">
            <v>2691.7000000000003</v>
          </cell>
          <cell r="F45">
            <v>2012.5</v>
          </cell>
          <cell r="G45">
            <v>2044.4966666666669</v>
          </cell>
          <cell r="H45">
            <v>0.88768020999999997</v>
          </cell>
          <cell r="I45">
            <v>2.9849999999999999</v>
          </cell>
          <cell r="J45">
            <v>2.0150000000000001</v>
          </cell>
          <cell r="L45">
            <v>7102.4000000000005</v>
          </cell>
          <cell r="M45">
            <v>14193.840117860624</v>
          </cell>
          <cell r="N45">
            <v>7091.4401178606231</v>
          </cell>
          <cell r="O45">
            <v>6178.3</v>
          </cell>
          <cell r="P45">
            <v>5386.1661142143748</v>
          </cell>
          <cell r="Q45">
            <v>-792.13388578562535</v>
          </cell>
          <cell r="R45">
            <v>0.9984568762475533</v>
          </cell>
          <cell r="S45">
            <v>-0.12821227292064569</v>
          </cell>
          <cell r="T45">
            <v>0</v>
          </cell>
          <cell r="V45" t="str">
            <v/>
          </cell>
          <cell r="W45" t="str">
            <v>Juin</v>
          </cell>
          <cell r="X45">
            <v>2009</v>
          </cell>
        </row>
        <row r="46">
          <cell r="C46" t="str">
            <v>Juillet-2009</v>
          </cell>
          <cell r="D46">
            <v>4050</v>
          </cell>
          <cell r="E46">
            <v>2716.78</v>
          </cell>
          <cell r="F46">
            <v>2016.6666666666667</v>
          </cell>
          <cell r="G46">
            <v>2109.9466666666672</v>
          </cell>
          <cell r="H46">
            <v>0.89112480000000005</v>
          </cell>
          <cell r="I46">
            <v>2.9849999999999999</v>
          </cell>
          <cell r="J46">
            <v>2.0150000000000001</v>
          </cell>
          <cell r="L46">
            <v>7102.4000000000005</v>
          </cell>
          <cell r="M46">
            <v>14382.0859284</v>
          </cell>
          <cell r="N46">
            <v>7279.6859283999993</v>
          </cell>
          <cell r="O46">
            <v>6178.3</v>
          </cell>
          <cell r="P46">
            <v>5418.2615652000013</v>
          </cell>
          <cell r="Q46">
            <v>-760.03843479999887</v>
          </cell>
          <cell r="R46">
            <v>1.0249614114102275</v>
          </cell>
          <cell r="S46">
            <v>-0.12301740524092369</v>
          </cell>
          <cell r="T46">
            <v>0</v>
          </cell>
          <cell r="V46" t="str">
            <v/>
          </cell>
          <cell r="W46" t="str">
            <v>Juillet</v>
          </cell>
          <cell r="X46">
            <v>2009</v>
          </cell>
        </row>
        <row r="47">
          <cell r="C47" t="str">
            <v>Août-2009</v>
          </cell>
          <cell r="D47">
            <v>3866.6666666666665</v>
          </cell>
          <cell r="E47">
            <v>2641.1</v>
          </cell>
          <cell r="F47">
            <v>2200</v>
          </cell>
          <cell r="G47">
            <v>2241.7266666666665</v>
          </cell>
          <cell r="H47">
            <v>0.91894028000000005</v>
          </cell>
          <cell r="I47">
            <v>2.9849999999999999</v>
          </cell>
          <cell r="J47">
            <v>2.0150000000000001</v>
          </cell>
          <cell r="L47">
            <v>7102.4000000000005</v>
          </cell>
          <cell r="M47">
            <v>14159.644461093332</v>
          </cell>
          <cell r="N47">
            <v>7057.2444610933317</v>
          </cell>
          <cell r="O47">
            <v>6178.3</v>
          </cell>
          <cell r="P47">
            <v>6095.3308772400005</v>
          </cell>
          <cell r="Q47">
            <v>-82.969122759999664</v>
          </cell>
          <cell r="R47">
            <v>0.9936422140534652</v>
          </cell>
          <cell r="S47">
            <v>-1.342911848890466E-2</v>
          </cell>
          <cell r="T47">
            <v>0</v>
          </cell>
          <cell r="V47" t="str">
            <v/>
          </cell>
          <cell r="W47" t="str">
            <v>Août</v>
          </cell>
          <cell r="X47">
            <v>2009</v>
          </cell>
        </row>
        <row r="48">
          <cell r="C48" t="str">
            <v>Septembre-2009</v>
          </cell>
          <cell r="D48">
            <v>3375</v>
          </cell>
          <cell r="E48">
            <v>2683.78</v>
          </cell>
          <cell r="F48">
            <v>2468.75</v>
          </cell>
          <cell r="G48">
            <v>2524.4633333333336</v>
          </cell>
          <cell r="H48">
            <v>0.92441784000000005</v>
          </cell>
          <cell r="I48">
            <v>2.9849999999999999</v>
          </cell>
          <cell r="J48">
            <v>2.0150000000000001</v>
          </cell>
          <cell r="L48">
            <v>7102.4000000000005</v>
          </cell>
          <cell r="M48">
            <v>12432.842186849999</v>
          </cell>
          <cell r="N48">
            <v>5330.4421868499985</v>
          </cell>
          <cell r="O48">
            <v>6178.3</v>
          </cell>
          <cell r="P48">
            <v>6880.7019756375003</v>
          </cell>
          <cell r="Q48">
            <v>702.40197563750007</v>
          </cell>
          <cell r="R48">
            <v>0.75051281071891163</v>
          </cell>
          <cell r="S48">
            <v>0.11368855116091806</v>
          </cell>
          <cell r="T48">
            <v>0</v>
          </cell>
          <cell r="V48" t="str">
            <v/>
          </cell>
          <cell r="W48" t="str">
            <v>Septembre</v>
          </cell>
          <cell r="X48">
            <v>2009</v>
          </cell>
        </row>
        <row r="49">
          <cell r="C49" t="str">
            <v>Octobre-2009</v>
          </cell>
          <cell r="D49">
            <v>3025</v>
          </cell>
          <cell r="E49">
            <v>2822.6</v>
          </cell>
          <cell r="F49">
            <v>2800</v>
          </cell>
          <cell r="G49">
            <v>2826.5600000000004</v>
          </cell>
          <cell r="H49">
            <v>0.94799995000000004</v>
          </cell>
          <cell r="I49">
            <v>2.9849999999999999</v>
          </cell>
          <cell r="J49">
            <v>2.0150000000000001</v>
          </cell>
          <cell r="L49">
            <v>7102.4000000000005</v>
          </cell>
          <cell r="M49">
            <v>11427.78389726875</v>
          </cell>
          <cell r="N49">
            <v>4325.383897268749</v>
          </cell>
          <cell r="O49">
            <v>6178.3</v>
          </cell>
          <cell r="P49">
            <v>8003.0155779000006</v>
          </cell>
          <cell r="Q49">
            <v>1824.7155779000004</v>
          </cell>
          <cell r="R49">
            <v>0.60900313939918183</v>
          </cell>
          <cell r="S49">
            <v>0.29534266349966826</v>
          </cell>
          <cell r="T49">
            <v>0</v>
          </cell>
          <cell r="V49" t="str">
            <v/>
          </cell>
          <cell r="W49" t="str">
            <v>Octobre</v>
          </cell>
          <cell r="X49">
            <v>2009</v>
          </cell>
        </row>
        <row r="50">
          <cell r="C50" t="str">
            <v>Novembre-2009</v>
          </cell>
          <cell r="D50">
            <v>2775</v>
          </cell>
          <cell r="E50">
            <v>3301.76</v>
          </cell>
          <cell r="F50">
            <v>3375</v>
          </cell>
          <cell r="G50">
            <v>3002.1566666666668</v>
          </cell>
          <cell r="H50">
            <v>0.94377462999999995</v>
          </cell>
          <cell r="I50">
            <v>2.9849999999999999</v>
          </cell>
          <cell r="J50">
            <v>2.0150000000000001</v>
          </cell>
          <cell r="L50">
            <v>7102.4000000000005</v>
          </cell>
          <cell r="M50">
            <v>10436.613774026249</v>
          </cell>
          <cell r="N50">
            <v>3334.2137740262488</v>
          </cell>
          <cell r="O50">
            <v>6178.3</v>
          </cell>
          <cell r="P50">
            <v>9603.49671939375</v>
          </cell>
          <cell r="Q50">
            <v>3425.1967193937498</v>
          </cell>
          <cell r="R50">
            <v>0.46944888685884328</v>
          </cell>
          <cell r="S50">
            <v>0.55439145386170141</v>
          </cell>
          <cell r="T50">
            <v>0</v>
          </cell>
          <cell r="V50" t="str">
            <v/>
          </cell>
          <cell r="W50" t="str">
            <v>Novembre</v>
          </cell>
          <cell r="X50">
            <v>2009</v>
          </cell>
        </row>
        <row r="51">
          <cell r="C51" t="str">
            <v>Décembre-2009</v>
          </cell>
          <cell r="D51">
            <v>2300</v>
          </cell>
          <cell r="E51">
            <v>3072.96</v>
          </cell>
          <cell r="F51">
            <v>3375</v>
          </cell>
          <cell r="G51">
            <v>3085.8666666666663</v>
          </cell>
          <cell r="H51">
            <v>0.94840667999999995</v>
          </cell>
          <cell r="I51">
            <v>2.9849999999999999</v>
          </cell>
          <cell r="J51">
            <v>2.0150000000000001</v>
          </cell>
          <cell r="L51">
            <v>7102.4000000000005</v>
          </cell>
          <cell r="M51">
            <v>8692.6214255399991</v>
          </cell>
          <cell r="N51">
            <v>1590.2214255399986</v>
          </cell>
          <cell r="O51">
            <v>6178.3</v>
          </cell>
          <cell r="P51">
            <v>9650.6307231749997</v>
          </cell>
          <cell r="Q51">
            <v>3472.3307231749995</v>
          </cell>
          <cell r="R51">
            <v>0.22389916444300495</v>
          </cell>
          <cell r="S51">
            <v>0.56202041389621726</v>
          </cell>
          <cell r="T51">
            <v>0</v>
          </cell>
          <cell r="V51" t="str">
            <v/>
          </cell>
          <cell r="W51" t="str">
            <v>Décembre</v>
          </cell>
          <cell r="X51">
            <v>2009</v>
          </cell>
        </row>
        <row r="52">
          <cell r="C52" t="str">
            <v>Janvier-2010</v>
          </cell>
          <cell r="D52">
            <v>3775</v>
          </cell>
          <cell r="E52">
            <v>3069.0000000000005</v>
          </cell>
          <cell r="F52">
            <v>2958.3333333333335</v>
          </cell>
          <cell r="G52">
            <v>2888.6366666666672</v>
          </cell>
          <cell r="H52">
            <v>0.95883253000000002</v>
          </cell>
          <cell r="I52">
            <v>2.9849999999999999</v>
          </cell>
          <cell r="J52">
            <v>2.0150000000000001</v>
          </cell>
          <cell r="L52">
            <v>7102.4000000000005</v>
          </cell>
          <cell r="M52">
            <v>14424.07731098875</v>
          </cell>
          <cell r="N52">
            <v>7321.6773109887499</v>
          </cell>
          <cell r="O52">
            <v>6178.3</v>
          </cell>
          <cell r="P52">
            <v>8552.1868972687498</v>
          </cell>
          <cell r="Q52">
            <v>2373.8868972687496</v>
          </cell>
          <cell r="R52">
            <v>1.0308736921306529</v>
          </cell>
          <cell r="S52">
            <v>0.38422978768734922</v>
          </cell>
          <cell r="T52">
            <v>0</v>
          </cell>
          <cell r="V52" t="str">
            <v>Janvier-2010</v>
          </cell>
          <cell r="W52" t="str">
            <v>Janvier</v>
          </cell>
          <cell r="X52">
            <v>2010</v>
          </cell>
        </row>
        <row r="53">
          <cell r="C53" t="str">
            <v>Février-2010</v>
          </cell>
          <cell r="D53">
            <v>3650</v>
          </cell>
          <cell r="E53">
            <v>2983.4200000000005</v>
          </cell>
          <cell r="F53">
            <v>2793.75</v>
          </cell>
          <cell r="G53">
            <v>2625.0766666666668</v>
          </cell>
          <cell r="H53">
            <v>0.94623493000000003</v>
          </cell>
          <cell r="I53">
            <v>2.9849999999999999</v>
          </cell>
          <cell r="J53">
            <v>2.0150000000000001</v>
          </cell>
          <cell r="L53">
            <v>7102.4000000000005</v>
          </cell>
          <cell r="M53">
            <v>13763.223615582499</v>
          </cell>
          <cell r="N53">
            <v>6660.8236155824989</v>
          </cell>
          <cell r="O53">
            <v>6178.3</v>
          </cell>
          <cell r="P53">
            <v>7970.2846645978134</v>
          </cell>
          <cell r="Q53">
            <v>1791.9846645978132</v>
          </cell>
          <cell r="R53">
            <v>0.93782715921132265</v>
          </cell>
          <cell r="S53">
            <v>0.2900449419092328</v>
          </cell>
          <cell r="T53">
            <v>0</v>
          </cell>
          <cell r="V53" t="str">
            <v/>
          </cell>
          <cell r="W53" t="str">
            <v>Février</v>
          </cell>
          <cell r="X53">
            <v>2010</v>
          </cell>
        </row>
        <row r="54">
          <cell r="C54" t="str">
            <v>Mars-2010</v>
          </cell>
          <cell r="D54">
            <v>3800</v>
          </cell>
          <cell r="E54">
            <v>3221.0200000000004</v>
          </cell>
          <cell r="F54">
            <v>2912.5</v>
          </cell>
          <cell r="G54">
            <v>2667.3533333333335</v>
          </cell>
          <cell r="H54">
            <v>0.97751295000000005</v>
          </cell>
          <cell r="I54">
            <v>2.9849999999999999</v>
          </cell>
          <cell r="J54">
            <v>2.0150000000000001</v>
          </cell>
          <cell r="L54">
            <v>7102.4000000000005</v>
          </cell>
          <cell r="M54">
            <v>14802.47860185</v>
          </cell>
          <cell r="N54">
            <v>7700.0786018499994</v>
          </cell>
          <cell r="O54">
            <v>6178.3</v>
          </cell>
          <cell r="P54">
            <v>8583.7244976281254</v>
          </cell>
          <cell r="Q54">
            <v>2405.4244976281252</v>
          </cell>
          <cell r="R54">
            <v>1.0841516391431063</v>
          </cell>
          <cell r="S54">
            <v>0.38933436343785915</v>
          </cell>
          <cell r="T54">
            <v>0</v>
          </cell>
          <cell r="V54" t="str">
            <v/>
          </cell>
          <cell r="W54" t="str">
            <v>Mars</v>
          </cell>
          <cell r="X54">
            <v>2010</v>
          </cell>
        </row>
        <row r="55">
          <cell r="C55" t="str">
            <v>Avril-2010</v>
          </cell>
          <cell r="D55">
            <v>3800</v>
          </cell>
          <cell r="E55">
            <v>3401.2000000000003</v>
          </cell>
          <cell r="F55">
            <v>3550</v>
          </cell>
          <cell r="G55">
            <v>2877.563333333334</v>
          </cell>
          <cell r="H55">
            <v>0.99496359000000001</v>
          </cell>
          <cell r="I55">
            <v>2.9849999999999999</v>
          </cell>
          <cell r="J55">
            <v>2.0150000000000001</v>
          </cell>
          <cell r="L55">
            <v>7102.4000000000005</v>
          </cell>
          <cell r="M55">
            <v>15066.733643369998</v>
          </cell>
          <cell r="N55">
            <v>7964.3336433699978</v>
          </cell>
          <cell r="O55">
            <v>6178.3</v>
          </cell>
          <cell r="P55">
            <v>10649.344044667501</v>
          </cell>
          <cell r="Q55">
            <v>4471.0440446675011</v>
          </cell>
          <cell r="R55">
            <v>1.1213580822496616</v>
          </cell>
          <cell r="S55">
            <v>0.72366897765849847</v>
          </cell>
          <cell r="T55">
            <v>0</v>
          </cell>
          <cell r="V55" t="str">
            <v/>
          </cell>
          <cell r="W55" t="str">
            <v>Avril</v>
          </cell>
          <cell r="X55">
            <v>2010</v>
          </cell>
        </row>
        <row r="56">
          <cell r="C56" t="str">
            <v>Mai-2010</v>
          </cell>
          <cell r="D56">
            <v>4075</v>
          </cell>
          <cell r="E56">
            <v>3497.1200000000003</v>
          </cell>
          <cell r="F56">
            <v>3500</v>
          </cell>
          <cell r="G56">
            <v>2955.9200000000005</v>
          </cell>
          <cell r="H56">
            <v>0.96161242999999996</v>
          </cell>
          <cell r="I56">
            <v>2.9849999999999999</v>
          </cell>
          <cell r="J56">
            <v>2.0150000000000001</v>
          </cell>
          <cell r="L56">
            <v>7102.4000000000005</v>
          </cell>
          <cell r="M56">
            <v>15615.50404921625</v>
          </cell>
          <cell r="N56">
            <v>8513.1040492162501</v>
          </cell>
          <cell r="O56">
            <v>6178.3</v>
          </cell>
          <cell r="P56">
            <v>10147.415167575</v>
          </cell>
          <cell r="Q56">
            <v>3969.1151675749998</v>
          </cell>
          <cell r="R56">
            <v>1.1986235707952593</v>
          </cell>
          <cell r="S56">
            <v>0.6424283650154573</v>
          </cell>
          <cell r="T56">
            <v>0</v>
          </cell>
          <cell r="V56" t="str">
            <v/>
          </cell>
          <cell r="W56" t="str">
            <v>Mai</v>
          </cell>
          <cell r="X56">
            <v>2010</v>
          </cell>
        </row>
        <row r="57">
          <cell r="C57" t="str">
            <v>Juin-2010</v>
          </cell>
          <cell r="D57">
            <v>4050</v>
          </cell>
          <cell r="E57">
            <v>3603.6000000000004</v>
          </cell>
          <cell r="F57">
            <v>3225</v>
          </cell>
          <cell r="G57">
            <v>2894.1366666666668</v>
          </cell>
          <cell r="H57">
            <v>0.96345442000000003</v>
          </cell>
          <cell r="I57">
            <v>2.9849999999999999</v>
          </cell>
          <cell r="J57">
            <v>2.0150000000000001</v>
          </cell>
          <cell r="L57">
            <v>7102.4000000000005</v>
          </cell>
          <cell r="M57">
            <v>15549.431747985</v>
          </cell>
          <cell r="N57">
            <v>8447.0317479849982</v>
          </cell>
          <cell r="O57">
            <v>6178.3</v>
          </cell>
          <cell r="P57">
            <v>9368.0286210675004</v>
          </cell>
          <cell r="Q57">
            <v>3189.7286210675002</v>
          </cell>
          <cell r="R57">
            <v>1.1893207574883136</v>
          </cell>
          <cell r="S57">
            <v>0.51627933591238695</v>
          </cell>
          <cell r="T57">
            <v>0</v>
          </cell>
          <cell r="V57" t="str">
            <v/>
          </cell>
          <cell r="W57" t="str">
            <v>Juin</v>
          </cell>
          <cell r="X57">
            <v>2010</v>
          </cell>
        </row>
        <row r="58">
          <cell r="C58" t="str">
            <v>Juillet-2010</v>
          </cell>
          <cell r="D58">
            <v>3983.3333333333335</v>
          </cell>
          <cell r="E58">
            <v>3913.1400000000003</v>
          </cell>
          <cell r="F58">
            <v>3079.1666666666665</v>
          </cell>
          <cell r="G58">
            <v>2795.2466666666669</v>
          </cell>
          <cell r="H58">
            <v>0.95906175999999999</v>
          </cell>
          <cell r="I58">
            <v>2.9849999999999999</v>
          </cell>
          <cell r="J58">
            <v>2.0150000000000001</v>
          </cell>
          <cell r="L58">
            <v>7102.4000000000005</v>
          </cell>
          <cell r="M58">
            <v>15223.746769173335</v>
          </cell>
          <cell r="N58">
            <v>8121.346769173334</v>
          </cell>
          <cell r="O58">
            <v>6178.3</v>
          </cell>
          <cell r="P58">
            <v>8903.6296730400009</v>
          </cell>
          <cell r="Q58">
            <v>2725.3296730400007</v>
          </cell>
          <cell r="R58">
            <v>1.1434651342044004</v>
          </cell>
          <cell r="S58">
            <v>0.44111319829726631</v>
          </cell>
          <cell r="T58">
            <v>0</v>
          </cell>
          <cell r="V58" t="str">
            <v/>
          </cell>
          <cell r="W58" t="str">
            <v>Juillet</v>
          </cell>
          <cell r="X58">
            <v>2010</v>
          </cell>
        </row>
        <row r="59">
          <cell r="C59" t="str">
            <v>Août-2010</v>
          </cell>
          <cell r="D59">
            <v>4075</v>
          </cell>
          <cell r="E59">
            <v>4378</v>
          </cell>
          <cell r="F59">
            <v>3050</v>
          </cell>
          <cell r="G59">
            <v>2777.6466666666665</v>
          </cell>
          <cell r="H59">
            <v>0.96025899999999997</v>
          </cell>
          <cell r="I59">
            <v>2.9849999999999999</v>
          </cell>
          <cell r="J59">
            <v>2.0150000000000001</v>
          </cell>
          <cell r="L59">
            <v>7102.4000000000005</v>
          </cell>
          <cell r="M59">
            <v>15593.525868625</v>
          </cell>
          <cell r="N59">
            <v>8491.1258686250003</v>
          </cell>
          <cell r="O59">
            <v>6178.3</v>
          </cell>
          <cell r="P59">
            <v>8830.3016992499997</v>
          </cell>
          <cell r="Q59">
            <v>2652.0016992499995</v>
          </cell>
          <cell r="R59">
            <v>1.1955290984209563</v>
          </cell>
          <cell r="S59">
            <v>0.42924456553582691</v>
          </cell>
          <cell r="T59">
            <v>0</v>
          </cell>
          <cell r="V59" t="str">
            <v/>
          </cell>
          <cell r="W59" t="str">
            <v>Août</v>
          </cell>
          <cell r="X59">
            <v>2010</v>
          </cell>
        </row>
        <row r="60">
          <cell r="C60" t="str">
            <v>Septembre-2010</v>
          </cell>
          <cell r="D60">
            <v>4150</v>
          </cell>
          <cell r="E60">
            <v>2697.6400000000003</v>
          </cell>
          <cell r="F60">
            <v>3187.5</v>
          </cell>
          <cell r="G60">
            <v>2823.186666666667</v>
          </cell>
          <cell r="H60">
            <v>0.96797389</v>
          </cell>
          <cell r="I60">
            <v>2.9849999999999999</v>
          </cell>
          <cell r="J60">
            <v>2.0150000000000001</v>
          </cell>
          <cell r="L60">
            <v>7102.4000000000005</v>
          </cell>
          <cell r="M60">
            <v>16008.110199347499</v>
          </cell>
          <cell r="N60">
            <v>8905.7101993474971</v>
          </cell>
          <cell r="O60">
            <v>6178.3</v>
          </cell>
          <cell r="P60">
            <v>9302.5315747406257</v>
          </cell>
          <cell r="Q60">
            <v>3124.2315747406255</v>
          </cell>
          <cell r="R60">
            <v>1.2539015261527788</v>
          </cell>
          <cell r="S60">
            <v>0.50567819217917964</v>
          </cell>
          <cell r="T60">
            <v>0</v>
          </cell>
          <cell r="V60" t="str">
            <v/>
          </cell>
          <cell r="W60" t="str">
            <v>Septembre</v>
          </cell>
          <cell r="X60">
            <v>2010</v>
          </cell>
        </row>
        <row r="61">
          <cell r="C61" t="str">
            <v>Octobre-2010</v>
          </cell>
          <cell r="D61">
            <v>4350</v>
          </cell>
          <cell r="E61">
            <v>2616.9</v>
          </cell>
          <cell r="F61">
            <v>3125</v>
          </cell>
          <cell r="G61">
            <v>2824.91</v>
          </cell>
          <cell r="H61">
            <v>0.98234239999999995</v>
          </cell>
          <cell r="I61">
            <v>2.9849999999999999</v>
          </cell>
          <cell r="J61">
            <v>2.0150000000000001</v>
          </cell>
          <cell r="L61">
            <v>7102.4000000000005</v>
          </cell>
          <cell r="M61">
            <v>17028.659918400001</v>
          </cell>
          <cell r="N61">
            <v>9926.2599183999992</v>
          </cell>
          <cell r="O61">
            <v>6178.3</v>
          </cell>
          <cell r="P61">
            <v>9255.5072999999993</v>
          </cell>
          <cell r="Q61">
            <v>3077.2072999999991</v>
          </cell>
          <cell r="R61">
            <v>1.397592351655778</v>
          </cell>
          <cell r="S61">
            <v>0.49806699253840037</v>
          </cell>
          <cell r="T61">
            <v>0</v>
          </cell>
          <cell r="V61" t="str">
            <v/>
          </cell>
          <cell r="W61" t="str">
            <v>Octobre</v>
          </cell>
          <cell r="X61">
            <v>2010</v>
          </cell>
        </row>
        <row r="62">
          <cell r="C62" t="str">
            <v>Novembre-2010</v>
          </cell>
          <cell r="D62">
            <v>4500</v>
          </cell>
          <cell r="E62">
            <v>4244.9000000000005</v>
          </cell>
          <cell r="F62">
            <v>3050</v>
          </cell>
          <cell r="G62">
            <v>2820.4733333333338</v>
          </cell>
          <cell r="H62">
            <v>0.98736177000000003</v>
          </cell>
          <cell r="I62">
            <v>2.9849999999999999</v>
          </cell>
          <cell r="J62">
            <v>2.0150000000000001</v>
          </cell>
          <cell r="L62">
            <v>7102.4000000000005</v>
          </cell>
          <cell r="M62">
            <v>17705.864940525</v>
          </cell>
          <cell r="N62">
            <v>10603.464940524998</v>
          </cell>
          <cell r="O62">
            <v>6178.3</v>
          </cell>
          <cell r="P62">
            <v>9079.5319964775008</v>
          </cell>
          <cell r="Q62">
            <v>2901.2319964775006</v>
          </cell>
          <cell r="R62">
            <v>1.4929411101212262</v>
          </cell>
          <cell r="S62">
            <v>0.46958418925553963</v>
          </cell>
          <cell r="T62">
            <v>0</v>
          </cell>
          <cell r="V62" t="str">
            <v/>
          </cell>
          <cell r="W62" t="str">
            <v>Novembre</v>
          </cell>
          <cell r="X62">
            <v>2010</v>
          </cell>
        </row>
        <row r="63">
          <cell r="C63" t="str">
            <v>Décembre-2010</v>
          </cell>
          <cell r="D63">
            <v>4533.333333333333</v>
          </cell>
          <cell r="E63">
            <v>3591.9400000000005</v>
          </cell>
          <cell r="F63">
            <v>3191.6666666666665</v>
          </cell>
          <cell r="G63">
            <v>2831.9866666666667</v>
          </cell>
          <cell r="H63">
            <v>0.99231195000000005</v>
          </cell>
          <cell r="I63">
            <v>2.9849999999999999</v>
          </cell>
          <cell r="J63">
            <v>2.0150000000000001</v>
          </cell>
          <cell r="L63">
            <v>7102.4000000000005</v>
          </cell>
          <cell r="M63">
            <v>17926.446147400002</v>
          </cell>
          <cell r="N63">
            <v>10824.0461474</v>
          </cell>
          <cell r="O63">
            <v>6178.3</v>
          </cell>
          <cell r="P63">
            <v>9548.8938558562513</v>
          </cell>
          <cell r="Q63">
            <v>3370.5938558562511</v>
          </cell>
          <cell r="R63">
            <v>1.5239983875028158</v>
          </cell>
          <cell r="S63">
            <v>0.54555360792714036</v>
          </cell>
          <cell r="T63">
            <v>0</v>
          </cell>
          <cell r="V63" t="str">
            <v/>
          </cell>
          <cell r="W63" t="str">
            <v>Décembre</v>
          </cell>
          <cell r="X63">
            <v>2010</v>
          </cell>
        </row>
        <row r="64">
          <cell r="C64" t="str">
            <v>Janvier-2011</v>
          </cell>
          <cell r="D64">
            <v>4750</v>
          </cell>
          <cell r="E64">
            <v>4475.9000000000005</v>
          </cell>
          <cell r="F64">
            <v>3687.5</v>
          </cell>
          <cell r="G64">
            <v>3031.5266666666666</v>
          </cell>
          <cell r="H64">
            <v>1.0061931200000001</v>
          </cell>
          <cell r="I64">
            <v>2.9849999999999999</v>
          </cell>
          <cell r="J64">
            <v>2.0150000000000001</v>
          </cell>
          <cell r="L64">
            <v>7192.2</v>
          </cell>
          <cell r="M64">
            <v>19045.9780202</v>
          </cell>
          <cell r="N64">
            <v>11853.778020199999</v>
          </cell>
          <cell r="O64">
            <v>6272.1</v>
          </cell>
          <cell r="P64">
            <v>11186.666446950001</v>
          </cell>
          <cell r="Q64">
            <v>4914.5664469500007</v>
          </cell>
          <cell r="R64">
            <v>1.6481435472039154</v>
          </cell>
          <cell r="S64">
            <v>0.78355996348113077</v>
          </cell>
          <cell r="T64">
            <v>0</v>
          </cell>
          <cell r="V64" t="str">
            <v>Janvier-2011</v>
          </cell>
          <cell r="W64" t="str">
            <v>Janvier</v>
          </cell>
          <cell r="X64">
            <v>2011</v>
          </cell>
        </row>
        <row r="65">
          <cell r="C65" t="str">
            <v>Février-2011</v>
          </cell>
          <cell r="D65">
            <v>4825</v>
          </cell>
          <cell r="E65">
            <v>4536.84</v>
          </cell>
          <cell r="F65">
            <v>3950</v>
          </cell>
          <cell r="G65">
            <v>3515.3066666666664</v>
          </cell>
          <cell r="H65">
            <v>1.0126018299999999</v>
          </cell>
          <cell r="I65">
            <v>2.9849999999999999</v>
          </cell>
          <cell r="J65">
            <v>2.0150000000000001</v>
          </cell>
          <cell r="L65">
            <v>7192.2</v>
          </cell>
          <cell r="M65">
            <v>19469.928261553749</v>
          </cell>
          <cell r="N65">
            <v>12277.728261553748</v>
          </cell>
          <cell r="O65">
            <v>6272.1</v>
          </cell>
          <cell r="P65">
            <v>12059.3283439275</v>
          </cell>
          <cell r="Q65">
            <v>5787.2283439274997</v>
          </cell>
          <cell r="R65">
            <v>1.7070893831586647</v>
          </cell>
          <cell r="S65">
            <v>0.92269388943535646</v>
          </cell>
          <cell r="T65">
            <v>0</v>
          </cell>
          <cell r="V65" t="str">
            <v/>
          </cell>
          <cell r="W65" t="str">
            <v>Février</v>
          </cell>
          <cell r="X65">
            <v>2011</v>
          </cell>
        </row>
        <row r="66">
          <cell r="C66" t="str">
            <v>Mars-2011</v>
          </cell>
          <cell r="D66">
            <v>4900</v>
          </cell>
          <cell r="E66">
            <v>4589.8600000000006</v>
          </cell>
          <cell r="F66">
            <v>3750</v>
          </cell>
          <cell r="G66">
            <v>3656.1800000000003</v>
          </cell>
          <cell r="H66">
            <v>1.0239697999999999</v>
          </cell>
          <cell r="I66">
            <v>2.9849999999999999</v>
          </cell>
          <cell r="J66">
            <v>2.0150000000000001</v>
          </cell>
          <cell r="L66">
            <v>7192.2</v>
          </cell>
          <cell r="M66">
            <v>19994.5462997</v>
          </cell>
          <cell r="N66">
            <v>12802.346299699999</v>
          </cell>
          <cell r="O66">
            <v>6272.1</v>
          </cell>
          <cell r="P66">
            <v>11577.258551249999</v>
          </cell>
          <cell r="Q66">
            <v>5305.1585512499987</v>
          </cell>
          <cell r="R66">
            <v>1.7800320207585996</v>
          </cell>
          <cell r="S66">
            <v>0.84583449741713279</v>
          </cell>
          <cell r="T66">
            <v>0</v>
          </cell>
          <cell r="V66" t="str">
            <v/>
          </cell>
          <cell r="W66" t="str">
            <v>Mars</v>
          </cell>
          <cell r="X66">
            <v>2011</v>
          </cell>
        </row>
        <row r="67">
          <cell r="C67" t="str">
            <v>Avril-2011</v>
          </cell>
          <cell r="D67">
            <v>4750</v>
          </cell>
          <cell r="E67">
            <v>4393.4000000000005</v>
          </cell>
          <cell r="F67">
            <v>3768.75</v>
          </cell>
          <cell r="G67">
            <v>3630.0733333333346</v>
          </cell>
          <cell r="H67">
            <v>1.0436071200000001</v>
          </cell>
          <cell r="I67">
            <v>2.9849999999999999</v>
          </cell>
          <cell r="J67">
            <v>2.0150000000000001</v>
          </cell>
          <cell r="L67">
            <v>7192.2</v>
          </cell>
          <cell r="M67">
            <v>19754.178272700003</v>
          </cell>
          <cell r="N67">
            <v>12561.978272700002</v>
          </cell>
          <cell r="O67">
            <v>6272.1</v>
          </cell>
          <cell r="P67">
            <v>11858.279415502502</v>
          </cell>
          <cell r="Q67">
            <v>5586.1794155025018</v>
          </cell>
          <cell r="R67">
            <v>1.7466113668557608</v>
          </cell>
          <cell r="S67">
            <v>0.89063940554240228</v>
          </cell>
          <cell r="T67">
            <v>0</v>
          </cell>
          <cell r="V67" t="str">
            <v/>
          </cell>
          <cell r="W67" t="str">
            <v>Avril</v>
          </cell>
          <cell r="X67">
            <v>2011</v>
          </cell>
        </row>
        <row r="68">
          <cell r="C68" t="str">
            <v>Mai-2011</v>
          </cell>
          <cell r="D68">
            <v>4750</v>
          </cell>
          <cell r="E68">
            <v>4559.2800000000007</v>
          </cell>
          <cell r="F68">
            <v>3806.25</v>
          </cell>
          <cell r="G68">
            <v>3694.3866666666668</v>
          </cell>
          <cell r="H68">
            <v>1.0330832599999999</v>
          </cell>
          <cell r="I68">
            <v>2.9849999999999999</v>
          </cell>
          <cell r="J68">
            <v>2.0150000000000001</v>
          </cell>
          <cell r="L68">
            <v>7192.2</v>
          </cell>
          <cell r="M68">
            <v>19554.974757724998</v>
          </cell>
          <cell r="N68">
            <v>12362.774757724997</v>
          </cell>
          <cell r="O68">
            <v>6272.1</v>
          </cell>
          <cell r="P68">
            <v>11855.502072500625</v>
          </cell>
          <cell r="Q68">
            <v>5583.4020725006249</v>
          </cell>
          <cell r="R68">
            <v>1.7189142067413306</v>
          </cell>
          <cell r="S68">
            <v>0.8901965964351054</v>
          </cell>
          <cell r="T68">
            <v>0</v>
          </cell>
          <cell r="V68" t="str">
            <v/>
          </cell>
          <cell r="W68" t="str">
            <v>Mai</v>
          </cell>
          <cell r="X68">
            <v>2011</v>
          </cell>
        </row>
        <row r="69">
          <cell r="B69" t="str">
            <v>Réalité</v>
          </cell>
          <cell r="C69" t="str">
            <v>Juin-2011</v>
          </cell>
          <cell r="D69">
            <v>4762.5</v>
          </cell>
          <cell r="E69">
            <v>4636.9400000000005</v>
          </cell>
          <cell r="F69">
            <v>4000</v>
          </cell>
          <cell r="G69">
            <v>3755.1066666666675</v>
          </cell>
          <cell r="H69">
            <v>1.0238034300000001</v>
          </cell>
          <cell r="I69">
            <v>2.9849999999999999</v>
          </cell>
          <cell r="J69">
            <v>2.0150000000000001</v>
          </cell>
          <cell r="L69">
            <v>7192.2</v>
          </cell>
          <cell r="M69">
            <v>19430.317383969374</v>
          </cell>
          <cell r="N69">
            <v>12238.117383969373</v>
          </cell>
          <cell r="O69">
            <v>6272.1</v>
          </cell>
          <cell r="P69">
            <v>12347.069365800002</v>
          </cell>
          <cell r="Q69">
            <v>6074.9693658000015</v>
          </cell>
          <cell r="R69">
            <v>1.7015819059494137</v>
          </cell>
          <cell r="S69">
            <v>0.96857023417993993</v>
          </cell>
          <cell r="T69">
            <v>0</v>
          </cell>
          <cell r="V69" t="str">
            <v/>
          </cell>
          <cell r="W69" t="str">
            <v>Juin</v>
          </cell>
          <cell r="X69">
            <v>2011</v>
          </cell>
        </row>
        <row r="70">
          <cell r="B70" t="str">
            <v>Simulation</v>
          </cell>
          <cell r="C70" t="str">
            <v>Juillet-2011</v>
          </cell>
          <cell r="D70">
            <v>4636.9400000000005</v>
          </cell>
          <cell r="E70">
            <v>4636.9400000000005</v>
          </cell>
          <cell r="F70">
            <v>3755.1066666666675</v>
          </cell>
          <cell r="G70">
            <v>3755.1066666666675</v>
          </cell>
          <cell r="H70">
            <v>1.0238034300000001</v>
          </cell>
          <cell r="I70">
            <v>2.9849999999999999</v>
          </cell>
          <cell r="J70">
            <v>2.0150000000000001</v>
          </cell>
          <cell r="L70">
            <v>7192.2</v>
          </cell>
          <cell r="M70">
            <v>18918.05058066624</v>
          </cell>
          <cell r="N70">
            <v>11725.85058066624</v>
          </cell>
          <cell r="O70">
            <v>6272.1</v>
          </cell>
          <cell r="P70">
            <v>11591.140622327841</v>
          </cell>
          <cell r="Q70">
            <v>5319.0406223278405</v>
          </cell>
          <cell r="R70">
            <v>1.6303565780520897</v>
          </cell>
          <cell r="S70">
            <v>0.84804780254266354</v>
          </cell>
          <cell r="T70">
            <v>1</v>
          </cell>
          <cell r="V70" t="str">
            <v/>
          </cell>
          <cell r="W70" t="str">
            <v>Juillet</v>
          </cell>
          <cell r="X70">
            <v>2011</v>
          </cell>
        </row>
        <row r="71">
          <cell r="B71" t="str">
            <v>Simulation</v>
          </cell>
          <cell r="C71" t="str">
            <v>Août-2011</v>
          </cell>
          <cell r="D71">
            <v>4636.9400000000005</v>
          </cell>
          <cell r="E71">
            <v>4636.9400000000005</v>
          </cell>
          <cell r="F71">
            <v>3755.1066666666675</v>
          </cell>
          <cell r="G71">
            <v>3755.1066666666675</v>
          </cell>
          <cell r="H71">
            <v>1.0238034300000001</v>
          </cell>
          <cell r="I71">
            <v>2.9849999999999999</v>
          </cell>
          <cell r="J71">
            <v>2.0150000000000001</v>
          </cell>
          <cell r="L71">
            <v>7192.2</v>
          </cell>
          <cell r="M71">
            <v>18918.05058066624</v>
          </cell>
          <cell r="N71">
            <v>11725.85058066624</v>
          </cell>
          <cell r="O71">
            <v>6272.1</v>
          </cell>
          <cell r="P71">
            <v>11591.140622327841</v>
          </cell>
          <cell r="Q71">
            <v>5319.0406223278405</v>
          </cell>
          <cell r="R71">
            <v>1.6303565780520897</v>
          </cell>
          <cell r="S71">
            <v>0.84804780254266354</v>
          </cell>
          <cell r="T71">
            <v>2</v>
          </cell>
          <cell r="V71" t="str">
            <v/>
          </cell>
          <cell r="W71" t="str">
            <v>Août</v>
          </cell>
          <cell r="X71">
            <v>2011</v>
          </cell>
        </row>
        <row r="72">
          <cell r="B72" t="str">
            <v>Simulation</v>
          </cell>
          <cell r="C72" t="str">
            <v>Septembre-2011</v>
          </cell>
          <cell r="D72">
            <v>4636.9400000000005</v>
          </cell>
          <cell r="E72">
            <v>4636.9400000000005</v>
          </cell>
          <cell r="F72">
            <v>3755.1066666666675</v>
          </cell>
          <cell r="G72">
            <v>3755.1066666666675</v>
          </cell>
          <cell r="H72">
            <v>1.0238034300000001</v>
          </cell>
          <cell r="I72">
            <v>2.9849999999999999</v>
          </cell>
          <cell r="J72">
            <v>2.0150000000000001</v>
          </cell>
          <cell r="L72">
            <v>7192.2</v>
          </cell>
          <cell r="M72">
            <v>18918.05058066624</v>
          </cell>
          <cell r="N72">
            <v>11725.85058066624</v>
          </cell>
          <cell r="O72">
            <v>6272.1</v>
          </cell>
          <cell r="P72">
            <v>11591.140622327841</v>
          </cell>
          <cell r="Q72">
            <v>5319.0406223278405</v>
          </cell>
          <cell r="R72">
            <v>1.6303565780520897</v>
          </cell>
          <cell r="S72">
            <v>0.84804780254266354</v>
          </cell>
          <cell r="T72">
            <v>3</v>
          </cell>
          <cell r="V72" t="str">
            <v/>
          </cell>
          <cell r="W72" t="str">
            <v>Septembre</v>
          </cell>
          <cell r="X72">
            <v>2011</v>
          </cell>
        </row>
        <row r="73">
          <cell r="B73" t="str">
            <v>Simulation</v>
          </cell>
          <cell r="C73" t="str">
            <v>Octobre-2011</v>
          </cell>
          <cell r="D73">
            <v>4636.9400000000005</v>
          </cell>
          <cell r="E73">
            <v>4636.9400000000005</v>
          </cell>
          <cell r="F73">
            <v>3755.1066666666675</v>
          </cell>
          <cell r="G73">
            <v>3755.1066666666675</v>
          </cell>
          <cell r="H73">
            <v>1.0238034300000001</v>
          </cell>
          <cell r="I73">
            <v>2.9849999999999999</v>
          </cell>
          <cell r="J73">
            <v>2.0150000000000001</v>
          </cell>
          <cell r="L73">
            <v>7192.2</v>
          </cell>
          <cell r="M73">
            <v>18918.05058066624</v>
          </cell>
          <cell r="N73">
            <v>11725.85058066624</v>
          </cell>
          <cell r="O73">
            <v>6272.1</v>
          </cell>
          <cell r="P73">
            <v>11591.140622327841</v>
          </cell>
          <cell r="Q73">
            <v>5319.0406223278405</v>
          </cell>
          <cell r="R73">
            <v>1.6303565780520897</v>
          </cell>
          <cell r="S73">
            <v>0.84804780254266354</v>
          </cell>
          <cell r="T73">
            <v>4</v>
          </cell>
          <cell r="V73" t="str">
            <v/>
          </cell>
          <cell r="W73" t="str">
            <v>Octobre</v>
          </cell>
          <cell r="X73">
            <v>2011</v>
          </cell>
        </row>
        <row r="74">
          <cell r="B74" t="str">
            <v>Simulation</v>
          </cell>
          <cell r="C74" t="str">
            <v>Novembre-2011</v>
          </cell>
          <cell r="D74">
            <v>4636.9400000000005</v>
          </cell>
          <cell r="E74">
            <v>4636.9400000000005</v>
          </cell>
          <cell r="F74">
            <v>3755.1066666666675</v>
          </cell>
          <cell r="G74">
            <v>3755.1066666666675</v>
          </cell>
          <cell r="H74">
            <v>1.0238034300000001</v>
          </cell>
          <cell r="I74">
            <v>2.9849999999999999</v>
          </cell>
          <cell r="J74">
            <v>2.0150000000000001</v>
          </cell>
          <cell r="L74">
            <v>7192.2</v>
          </cell>
          <cell r="M74">
            <v>18918.05058066624</v>
          </cell>
          <cell r="N74">
            <v>11725.85058066624</v>
          </cell>
          <cell r="O74">
            <v>6272.1</v>
          </cell>
          <cell r="P74">
            <v>11591.140622327841</v>
          </cell>
          <cell r="Q74">
            <v>5319.0406223278405</v>
          </cell>
          <cell r="R74">
            <v>1.6303565780520897</v>
          </cell>
          <cell r="S74">
            <v>0.84804780254266354</v>
          </cell>
          <cell r="T74">
            <v>5</v>
          </cell>
          <cell r="V74" t="str">
            <v/>
          </cell>
          <cell r="W74" t="str">
            <v>Novembre</v>
          </cell>
          <cell r="X74">
            <v>2011</v>
          </cell>
        </row>
        <row r="75">
          <cell r="B75" t="str">
            <v>Simulation</v>
          </cell>
          <cell r="C75" t="str">
            <v>Décembre-2011</v>
          </cell>
          <cell r="D75">
            <v>4636.9400000000005</v>
          </cell>
          <cell r="E75">
            <v>4636.9400000000005</v>
          </cell>
          <cell r="F75">
            <v>3755.1066666666675</v>
          </cell>
          <cell r="G75">
            <v>3755.1066666666675</v>
          </cell>
          <cell r="H75">
            <v>1.0238034300000001</v>
          </cell>
          <cell r="I75">
            <v>2.9849999999999999</v>
          </cell>
          <cell r="J75">
            <v>2.0150000000000001</v>
          </cell>
          <cell r="L75">
            <v>7192.2</v>
          </cell>
          <cell r="M75">
            <v>18918.05058066624</v>
          </cell>
          <cell r="N75">
            <v>11725.85058066624</v>
          </cell>
          <cell r="O75">
            <v>6272.1</v>
          </cell>
          <cell r="P75">
            <v>11591.140622327841</v>
          </cell>
          <cell r="Q75">
            <v>5319.0406223278405</v>
          </cell>
          <cell r="R75">
            <v>1.6303565780520897</v>
          </cell>
          <cell r="S75">
            <v>0.84804780254266354</v>
          </cell>
          <cell r="T75">
            <v>6</v>
          </cell>
          <cell r="V75" t="str">
            <v/>
          </cell>
          <cell r="W75" t="str">
            <v>Décembre</v>
          </cell>
          <cell r="X75">
            <v>2011</v>
          </cell>
        </row>
        <row r="76">
          <cell r="B76" t="str">
            <v>Simulation</v>
          </cell>
          <cell r="C76" t="str">
            <v>Janvier-2012</v>
          </cell>
          <cell r="D76">
            <v>4636.9400000000005</v>
          </cell>
          <cell r="E76">
            <v>4636.9400000000005</v>
          </cell>
          <cell r="F76">
            <v>3755.1066666666675</v>
          </cell>
          <cell r="G76">
            <v>3755.1066666666675</v>
          </cell>
          <cell r="H76">
            <v>1.0238034300000001</v>
          </cell>
          <cell r="I76">
            <v>2.9849999999999999</v>
          </cell>
          <cell r="J76">
            <v>2.0150000000000001</v>
          </cell>
          <cell r="L76">
            <v>7192.2</v>
          </cell>
          <cell r="M76">
            <v>18918.05058066624</v>
          </cell>
          <cell r="N76">
            <v>11725.85058066624</v>
          </cell>
          <cell r="O76">
            <v>6272.1</v>
          </cell>
          <cell r="P76">
            <v>11591.140622327841</v>
          </cell>
          <cell r="Q76">
            <v>5319.0406223278405</v>
          </cell>
          <cell r="R76">
            <v>1.6303565780520897</v>
          </cell>
          <cell r="S76">
            <v>0.84804780254266354</v>
          </cell>
          <cell r="T76">
            <v>7</v>
          </cell>
          <cell r="V76" t="str">
            <v>Janvier-2012</v>
          </cell>
          <cell r="W76" t="str">
            <v>Janvier</v>
          </cell>
          <cell r="X76">
            <v>2012</v>
          </cell>
        </row>
        <row r="77">
          <cell r="B77" t="str">
            <v>Simulation</v>
          </cell>
          <cell r="C77" t="str">
            <v>Février-2012</v>
          </cell>
          <cell r="D77">
            <v>4636.9400000000005</v>
          </cell>
          <cell r="E77">
            <v>4636.9400000000005</v>
          </cell>
          <cell r="F77">
            <v>3755.1066666666675</v>
          </cell>
          <cell r="G77">
            <v>3755.1066666666675</v>
          </cell>
          <cell r="H77">
            <v>1.0238034300000001</v>
          </cell>
          <cell r="I77">
            <v>2.9849999999999999</v>
          </cell>
          <cell r="J77">
            <v>2.0150000000000001</v>
          </cell>
          <cell r="L77">
            <v>7192.2</v>
          </cell>
          <cell r="M77">
            <v>18918.05058066624</v>
          </cell>
          <cell r="N77">
            <v>11725.85058066624</v>
          </cell>
          <cell r="O77">
            <v>6272.1</v>
          </cell>
          <cell r="P77">
            <v>11591.140622327841</v>
          </cell>
          <cell r="Q77">
            <v>5319.0406223278405</v>
          </cell>
          <cell r="R77">
            <v>1.6303565780520897</v>
          </cell>
          <cell r="S77">
            <v>0.84804780254266354</v>
          </cell>
          <cell r="T77">
            <v>8</v>
          </cell>
          <cell r="V77" t="str">
            <v/>
          </cell>
          <cell r="W77" t="str">
            <v>Février</v>
          </cell>
          <cell r="X77">
            <v>2012</v>
          </cell>
        </row>
        <row r="78">
          <cell r="B78" t="str">
            <v>Simulation</v>
          </cell>
          <cell r="C78" t="str">
            <v>Mars-2012</v>
          </cell>
          <cell r="D78">
            <v>4636.9400000000005</v>
          </cell>
          <cell r="E78">
            <v>4636.9400000000005</v>
          </cell>
          <cell r="F78">
            <v>3755.1066666666675</v>
          </cell>
          <cell r="G78">
            <v>3755.1066666666675</v>
          </cell>
          <cell r="H78">
            <v>1.0238034300000001</v>
          </cell>
          <cell r="I78">
            <v>2.9849999999999999</v>
          </cell>
          <cell r="J78">
            <v>2.0150000000000001</v>
          </cell>
          <cell r="L78">
            <v>7192.2</v>
          </cell>
          <cell r="M78">
            <v>18918.05058066624</v>
          </cell>
          <cell r="N78">
            <v>11725.85058066624</v>
          </cell>
          <cell r="O78">
            <v>6272.1</v>
          </cell>
          <cell r="P78">
            <v>11591.140622327841</v>
          </cell>
          <cell r="Q78">
            <v>5319.0406223278405</v>
          </cell>
          <cell r="R78">
            <v>1.6303565780520897</v>
          </cell>
          <cell r="S78">
            <v>0.84804780254266354</v>
          </cell>
          <cell r="T78">
            <v>9</v>
          </cell>
          <cell r="V78" t="str">
            <v/>
          </cell>
          <cell r="W78" t="str">
            <v>Mars</v>
          </cell>
          <cell r="X78">
            <v>2012</v>
          </cell>
        </row>
        <row r="79">
          <cell r="B79" t="str">
            <v>Simulation</v>
          </cell>
          <cell r="C79" t="str">
            <v>Avril-2012</v>
          </cell>
          <cell r="D79">
            <v>4636.9400000000005</v>
          </cell>
          <cell r="E79">
            <v>4636.9400000000005</v>
          </cell>
          <cell r="F79">
            <v>3755.1066666666675</v>
          </cell>
          <cell r="G79">
            <v>3755.1066666666675</v>
          </cell>
          <cell r="H79">
            <v>1.0238034300000001</v>
          </cell>
          <cell r="I79">
            <v>2.9849999999999999</v>
          </cell>
          <cell r="J79">
            <v>2.0150000000000001</v>
          </cell>
          <cell r="L79">
            <v>7192.2</v>
          </cell>
          <cell r="M79">
            <v>18918.05058066624</v>
          </cell>
          <cell r="N79">
            <v>11725.85058066624</v>
          </cell>
          <cell r="O79">
            <v>6272.1</v>
          </cell>
          <cell r="P79">
            <v>11591.140622327841</v>
          </cell>
          <cell r="Q79">
            <v>5319.0406223278405</v>
          </cell>
          <cell r="R79">
            <v>1.6303565780520897</v>
          </cell>
          <cell r="S79">
            <v>0.84804780254266354</v>
          </cell>
          <cell r="T79">
            <v>10</v>
          </cell>
          <cell r="V79" t="str">
            <v/>
          </cell>
          <cell r="W79" t="str">
            <v>Avril</v>
          </cell>
          <cell r="X79">
            <v>2012</v>
          </cell>
        </row>
        <row r="80">
          <cell r="B80" t="str">
            <v>Simulation</v>
          </cell>
          <cell r="C80" t="str">
            <v>Mai-2012</v>
          </cell>
          <cell r="D80">
            <v>4636.9400000000005</v>
          </cell>
          <cell r="E80">
            <v>4636.9400000000005</v>
          </cell>
          <cell r="F80">
            <v>3755.1066666666675</v>
          </cell>
          <cell r="G80">
            <v>3755.1066666666675</v>
          </cell>
          <cell r="H80">
            <v>1.0238034300000001</v>
          </cell>
          <cell r="I80">
            <v>2.9849999999999999</v>
          </cell>
          <cell r="J80">
            <v>2.0150000000000001</v>
          </cell>
          <cell r="L80">
            <v>7192.2</v>
          </cell>
          <cell r="M80">
            <v>18918.05058066624</v>
          </cell>
          <cell r="N80">
            <v>11725.85058066624</v>
          </cell>
          <cell r="O80">
            <v>6272.1</v>
          </cell>
          <cell r="P80">
            <v>11591.140622327841</v>
          </cell>
          <cell r="Q80">
            <v>5319.0406223278405</v>
          </cell>
          <cell r="R80">
            <v>1.6303565780520897</v>
          </cell>
          <cell r="S80">
            <v>0.84804780254266354</v>
          </cell>
          <cell r="T80">
            <v>11</v>
          </cell>
          <cell r="V80" t="str">
            <v/>
          </cell>
          <cell r="W80" t="str">
            <v>Mai</v>
          </cell>
          <cell r="X80">
            <v>2012</v>
          </cell>
        </row>
        <row r="81">
          <cell r="B81" t="str">
            <v>Simulation</v>
          </cell>
          <cell r="C81" t="str">
            <v>Juin-2012</v>
          </cell>
          <cell r="D81">
            <v>4636.9400000000005</v>
          </cell>
          <cell r="E81">
            <v>4636.9400000000005</v>
          </cell>
          <cell r="F81">
            <v>3755.1066666666675</v>
          </cell>
          <cell r="G81">
            <v>3755.1066666666675</v>
          </cell>
          <cell r="H81">
            <v>1.0238034300000001</v>
          </cell>
          <cell r="I81">
            <v>2.9849999999999999</v>
          </cell>
          <cell r="J81">
            <v>2.0150000000000001</v>
          </cell>
          <cell r="L81">
            <v>7192.2</v>
          </cell>
          <cell r="M81">
            <v>18918.05058066624</v>
          </cell>
          <cell r="N81">
            <v>11725.85058066624</v>
          </cell>
          <cell r="O81">
            <v>6272.1</v>
          </cell>
          <cell r="P81">
            <v>11591.140622327841</v>
          </cell>
          <cell r="Q81">
            <v>5319.0406223278405</v>
          </cell>
          <cell r="R81">
            <v>1.6303565780520897</v>
          </cell>
          <cell r="S81">
            <v>0.84804780254266354</v>
          </cell>
          <cell r="T81">
            <v>12</v>
          </cell>
          <cell r="V81" t="str">
            <v/>
          </cell>
          <cell r="W81" t="str">
            <v>Juin</v>
          </cell>
          <cell r="X81">
            <v>2012</v>
          </cell>
        </row>
        <row r="82">
          <cell r="B82" t="str">
            <v>Simulation</v>
          </cell>
          <cell r="C82" t="str">
            <v>Juillet-2012</v>
          </cell>
          <cell r="D82">
            <v>4636.9400000000005</v>
          </cell>
          <cell r="E82">
            <v>4636.9400000000005</v>
          </cell>
          <cell r="F82">
            <v>3755.1066666666675</v>
          </cell>
          <cell r="G82">
            <v>3755.1066666666675</v>
          </cell>
          <cell r="H82">
            <v>1.0238034300000001</v>
          </cell>
          <cell r="I82">
            <v>2.9849999999999999</v>
          </cell>
          <cell r="J82">
            <v>2.0150000000000001</v>
          </cell>
          <cell r="L82">
            <v>7192.2</v>
          </cell>
          <cell r="M82">
            <v>18918.05058066624</v>
          </cell>
          <cell r="N82">
            <v>11725.85058066624</v>
          </cell>
          <cell r="O82">
            <v>6272.1</v>
          </cell>
          <cell r="P82">
            <v>11591.140622327841</v>
          </cell>
          <cell r="Q82">
            <v>5319.0406223278405</v>
          </cell>
          <cell r="R82">
            <v>1.6303565780520897</v>
          </cell>
          <cell r="S82">
            <v>0.84804780254266354</v>
          </cell>
          <cell r="T82">
            <v>13</v>
          </cell>
          <cell r="V82" t="str">
            <v/>
          </cell>
          <cell r="W82" t="str">
            <v>Juillet</v>
          </cell>
          <cell r="X82">
            <v>2012</v>
          </cell>
        </row>
        <row r="83">
          <cell r="B83" t="str">
            <v>Simulation</v>
          </cell>
          <cell r="C83" t="str">
            <v>Août-2012</v>
          </cell>
          <cell r="D83">
            <v>4636.9400000000005</v>
          </cell>
          <cell r="E83">
            <v>4636.9400000000005</v>
          </cell>
          <cell r="F83">
            <v>3755.1066666666675</v>
          </cell>
          <cell r="G83">
            <v>3755.1066666666675</v>
          </cell>
          <cell r="H83">
            <v>1.0238034300000001</v>
          </cell>
          <cell r="I83">
            <v>2.9849999999999999</v>
          </cell>
          <cell r="J83">
            <v>2.0150000000000001</v>
          </cell>
          <cell r="L83">
            <v>7192.2</v>
          </cell>
          <cell r="M83">
            <v>18918.05058066624</v>
          </cell>
          <cell r="N83">
            <v>11725.85058066624</v>
          </cell>
          <cell r="O83">
            <v>6272.1</v>
          </cell>
          <cell r="P83">
            <v>11591.140622327841</v>
          </cell>
          <cell r="Q83">
            <v>5319.0406223278405</v>
          </cell>
          <cell r="R83">
            <v>1.6303565780520897</v>
          </cell>
          <cell r="S83">
            <v>0.84804780254266354</v>
          </cell>
          <cell r="T83">
            <v>14</v>
          </cell>
          <cell r="V83" t="str">
            <v/>
          </cell>
          <cell r="W83" t="str">
            <v>Août</v>
          </cell>
          <cell r="X83">
            <v>2012</v>
          </cell>
        </row>
        <row r="84">
          <cell r="B84" t="str">
            <v>Simulation</v>
          </cell>
          <cell r="C84" t="str">
            <v>Septembre-2012</v>
          </cell>
          <cell r="D84">
            <v>4636.9400000000005</v>
          </cell>
          <cell r="E84">
            <v>4636.9400000000005</v>
          </cell>
          <cell r="F84">
            <v>3755.1066666666675</v>
          </cell>
          <cell r="G84">
            <v>3755.1066666666675</v>
          </cell>
          <cell r="H84">
            <v>1.0238034300000001</v>
          </cell>
          <cell r="I84">
            <v>2.9849999999999999</v>
          </cell>
          <cell r="J84">
            <v>2.0150000000000001</v>
          </cell>
          <cell r="L84">
            <v>7192.2</v>
          </cell>
          <cell r="M84">
            <v>18918.05058066624</v>
          </cell>
          <cell r="N84">
            <v>11725.85058066624</v>
          </cell>
          <cell r="O84">
            <v>6272.1</v>
          </cell>
          <cell r="P84">
            <v>11591.140622327841</v>
          </cell>
          <cell r="Q84">
            <v>5319.0406223278405</v>
          </cell>
          <cell r="R84">
            <v>1.6303565780520897</v>
          </cell>
          <cell r="S84">
            <v>0.84804780254266354</v>
          </cell>
          <cell r="T84">
            <v>15</v>
          </cell>
          <cell r="V84" t="str">
            <v/>
          </cell>
          <cell r="W84" t="str">
            <v>Septembre</v>
          </cell>
          <cell r="X84">
            <v>2012</v>
          </cell>
        </row>
        <row r="85">
          <cell r="B85" t="str">
            <v>Simulation</v>
          </cell>
          <cell r="C85" t="str">
            <v>Octobre-2012</v>
          </cell>
          <cell r="D85">
            <v>4636.9400000000005</v>
          </cell>
          <cell r="E85">
            <v>4636.9400000000005</v>
          </cell>
          <cell r="F85">
            <v>3755.1066666666675</v>
          </cell>
          <cell r="G85">
            <v>3755.1066666666675</v>
          </cell>
          <cell r="H85">
            <v>1.0238034300000001</v>
          </cell>
          <cell r="I85">
            <v>2.9849999999999999</v>
          </cell>
          <cell r="J85">
            <v>2.0150000000000001</v>
          </cell>
          <cell r="L85">
            <v>7192.2</v>
          </cell>
          <cell r="M85">
            <v>18918.05058066624</v>
          </cell>
          <cell r="N85">
            <v>11725.85058066624</v>
          </cell>
          <cell r="O85">
            <v>6272.1</v>
          </cell>
          <cell r="P85">
            <v>11591.140622327841</v>
          </cell>
          <cell r="Q85">
            <v>5319.0406223278405</v>
          </cell>
          <cell r="R85">
            <v>1.6303565780520897</v>
          </cell>
          <cell r="S85">
            <v>0.84804780254266354</v>
          </cell>
          <cell r="T85">
            <v>16</v>
          </cell>
          <cell r="V85" t="str">
            <v/>
          </cell>
          <cell r="W85" t="str">
            <v>Octobre</v>
          </cell>
          <cell r="X85">
            <v>2012</v>
          </cell>
        </row>
        <row r="86">
          <cell r="B86" t="str">
            <v>Simulation</v>
          </cell>
          <cell r="C86" t="str">
            <v>Novembre-2012</v>
          </cell>
          <cell r="D86">
            <v>4636.9400000000005</v>
          </cell>
          <cell r="E86">
            <v>4636.9400000000005</v>
          </cell>
          <cell r="F86">
            <v>3755.1066666666675</v>
          </cell>
          <cell r="G86">
            <v>3755.1066666666675</v>
          </cell>
          <cell r="H86">
            <v>1.0238034300000001</v>
          </cell>
          <cell r="I86">
            <v>2.9849999999999999</v>
          </cell>
          <cell r="J86">
            <v>2.0150000000000001</v>
          </cell>
          <cell r="L86">
            <v>7192.2</v>
          </cell>
          <cell r="M86">
            <v>18918.05058066624</v>
          </cell>
          <cell r="N86">
            <v>11725.85058066624</v>
          </cell>
          <cell r="O86">
            <v>6272.1</v>
          </cell>
          <cell r="P86">
            <v>11591.140622327841</v>
          </cell>
          <cell r="Q86">
            <v>5319.0406223278405</v>
          </cell>
          <cell r="R86">
            <v>1.6303565780520897</v>
          </cell>
          <cell r="S86">
            <v>0.84804780254266354</v>
          </cell>
          <cell r="T86">
            <v>17</v>
          </cell>
          <cell r="V86" t="str">
            <v/>
          </cell>
          <cell r="W86" t="str">
            <v>Novembre</v>
          </cell>
          <cell r="X86">
            <v>2012</v>
          </cell>
        </row>
        <row r="87">
          <cell r="B87" t="str">
            <v>Simulation</v>
          </cell>
          <cell r="C87" t="str">
            <v>Décembre-2012</v>
          </cell>
          <cell r="D87">
            <v>4636.9400000000005</v>
          </cell>
          <cell r="E87">
            <v>4636.9400000000005</v>
          </cell>
          <cell r="F87">
            <v>3755.1066666666675</v>
          </cell>
          <cell r="G87">
            <v>3755.1066666666675</v>
          </cell>
          <cell r="H87">
            <v>1.0238034300000001</v>
          </cell>
          <cell r="I87">
            <v>2.9849999999999999</v>
          </cell>
          <cell r="J87">
            <v>2.0150000000000001</v>
          </cell>
          <cell r="L87">
            <v>7192.2</v>
          </cell>
          <cell r="M87">
            <v>18918.05058066624</v>
          </cell>
          <cell r="N87">
            <v>11725.85058066624</v>
          </cell>
          <cell r="O87">
            <v>6272.1</v>
          </cell>
          <cell r="P87">
            <v>11591.140622327841</v>
          </cell>
          <cell r="Q87">
            <v>5319.0406223278405</v>
          </cell>
          <cell r="R87">
            <v>1.6303565780520897</v>
          </cell>
          <cell r="S87">
            <v>0.84804780254266354</v>
          </cell>
          <cell r="T87">
            <v>18</v>
          </cell>
          <cell r="V87" t="str">
            <v/>
          </cell>
          <cell r="W87" t="str">
            <v>Décembre</v>
          </cell>
          <cell r="X87">
            <v>2012</v>
          </cell>
        </row>
        <row r="88">
          <cell r="B88" t="str">
            <v>Simulation</v>
          </cell>
          <cell r="C88" t="str">
            <v>Janvier-2013</v>
          </cell>
          <cell r="D88">
            <v>4636.9400000000005</v>
          </cell>
          <cell r="E88">
            <v>4636.9400000000005</v>
          </cell>
          <cell r="F88">
            <v>3755.1066666666675</v>
          </cell>
          <cell r="G88">
            <v>3755.1066666666675</v>
          </cell>
          <cell r="H88">
            <v>1.0238034300000001</v>
          </cell>
          <cell r="I88">
            <v>2.9849999999999999</v>
          </cell>
          <cell r="J88">
            <v>2.0150000000000001</v>
          </cell>
          <cell r="L88">
            <v>7192.2</v>
          </cell>
          <cell r="M88">
            <v>18918.05058066624</v>
          </cell>
          <cell r="N88">
            <v>11725.85058066624</v>
          </cell>
          <cell r="O88">
            <v>6272.1</v>
          </cell>
          <cell r="P88">
            <v>11591.140622327841</v>
          </cell>
          <cell r="Q88">
            <v>5319.0406223278405</v>
          </cell>
          <cell r="R88">
            <v>1.6303565780520897</v>
          </cell>
          <cell r="S88">
            <v>0.84804780254266354</v>
          </cell>
          <cell r="T88">
            <v>19</v>
          </cell>
          <cell r="V88" t="str">
            <v>Janvier-2013</v>
          </cell>
          <cell r="W88" t="str">
            <v>Janvier</v>
          </cell>
          <cell r="X88">
            <v>2013</v>
          </cell>
        </row>
        <row r="89">
          <cell r="B89" t="str">
            <v>Simulation</v>
          </cell>
          <cell r="C89" t="str">
            <v>Février-2013</v>
          </cell>
          <cell r="D89">
            <v>4636.9400000000005</v>
          </cell>
          <cell r="E89">
            <v>4636.9400000000005</v>
          </cell>
          <cell r="F89">
            <v>3755.1066666666675</v>
          </cell>
          <cell r="G89">
            <v>3755.1066666666675</v>
          </cell>
          <cell r="H89">
            <v>1.0238034300000001</v>
          </cell>
          <cell r="I89">
            <v>2.9849999999999999</v>
          </cell>
          <cell r="J89">
            <v>2.0150000000000001</v>
          </cell>
          <cell r="L89">
            <v>7192.2</v>
          </cell>
          <cell r="M89">
            <v>18918.05058066624</v>
          </cell>
          <cell r="N89">
            <v>11725.85058066624</v>
          </cell>
          <cell r="O89">
            <v>6272.1</v>
          </cell>
          <cell r="P89">
            <v>11591.140622327841</v>
          </cell>
          <cell r="Q89">
            <v>5319.0406223278405</v>
          </cell>
          <cell r="R89">
            <v>1.6303565780520897</v>
          </cell>
          <cell r="S89">
            <v>0.84804780254266354</v>
          </cell>
          <cell r="T89">
            <v>20</v>
          </cell>
          <cell r="V89" t="str">
            <v/>
          </cell>
          <cell r="W89" t="str">
            <v>Février</v>
          </cell>
          <cell r="X89">
            <v>2013</v>
          </cell>
        </row>
        <row r="90">
          <cell r="B90" t="str">
            <v>Simulation</v>
          </cell>
          <cell r="C90" t="str">
            <v>Mars-2013</v>
          </cell>
          <cell r="D90">
            <v>4636.9400000000005</v>
          </cell>
          <cell r="E90">
            <v>4636.9400000000005</v>
          </cell>
          <cell r="F90">
            <v>3755.1066666666675</v>
          </cell>
          <cell r="G90">
            <v>3755.1066666666675</v>
          </cell>
          <cell r="H90">
            <v>1.0238034300000001</v>
          </cell>
          <cell r="I90">
            <v>2.9849999999999999</v>
          </cell>
          <cell r="J90">
            <v>2.0150000000000001</v>
          </cell>
          <cell r="L90">
            <v>7192.2</v>
          </cell>
          <cell r="M90">
            <v>18918.05058066624</v>
          </cell>
          <cell r="N90">
            <v>11725.85058066624</v>
          </cell>
          <cell r="O90">
            <v>6272.1</v>
          </cell>
          <cell r="P90">
            <v>11591.140622327841</v>
          </cell>
          <cell r="Q90">
            <v>5319.0406223278405</v>
          </cell>
          <cell r="R90">
            <v>1.6303565780520897</v>
          </cell>
          <cell r="S90">
            <v>0.84804780254266354</v>
          </cell>
          <cell r="T90">
            <v>21</v>
          </cell>
          <cell r="V90" t="str">
            <v/>
          </cell>
          <cell r="W90" t="str">
            <v>Mars</v>
          </cell>
          <cell r="X90">
            <v>2013</v>
          </cell>
        </row>
        <row r="91">
          <cell r="B91" t="str">
            <v>Simulation</v>
          </cell>
          <cell r="C91" t="str">
            <v>Avril-2013</v>
          </cell>
          <cell r="D91">
            <v>4636.9400000000005</v>
          </cell>
          <cell r="E91">
            <v>4636.9400000000005</v>
          </cell>
          <cell r="F91">
            <v>3755.1066666666675</v>
          </cell>
          <cell r="G91">
            <v>3755.1066666666675</v>
          </cell>
          <cell r="H91">
            <v>1.0238034300000001</v>
          </cell>
          <cell r="I91">
            <v>2.9849999999999999</v>
          </cell>
          <cell r="J91">
            <v>2.0150000000000001</v>
          </cell>
          <cell r="L91">
            <v>7192.2</v>
          </cell>
          <cell r="M91">
            <v>18918.05058066624</v>
          </cell>
          <cell r="N91">
            <v>11725.85058066624</v>
          </cell>
          <cell r="O91">
            <v>6272.1</v>
          </cell>
          <cell r="P91">
            <v>11591.140622327841</v>
          </cell>
          <cell r="Q91">
            <v>5319.0406223278405</v>
          </cell>
          <cell r="R91">
            <v>1.6303565780520897</v>
          </cell>
          <cell r="S91">
            <v>0.84804780254266354</v>
          </cell>
          <cell r="T91">
            <v>22</v>
          </cell>
          <cell r="V91" t="str">
            <v/>
          </cell>
          <cell r="W91" t="str">
            <v>Avril</v>
          </cell>
          <cell r="X91">
            <v>2013</v>
          </cell>
        </row>
        <row r="92">
          <cell r="B92" t="str">
            <v>Simulation</v>
          </cell>
          <cell r="C92" t="str">
            <v>Mai-2013</v>
          </cell>
          <cell r="D92">
            <v>4636.9400000000005</v>
          </cell>
          <cell r="E92">
            <v>4636.9400000000005</v>
          </cell>
          <cell r="F92">
            <v>3755.1066666666675</v>
          </cell>
          <cell r="G92">
            <v>3755.1066666666675</v>
          </cell>
          <cell r="H92">
            <v>1.0238034300000001</v>
          </cell>
          <cell r="I92">
            <v>2.9849999999999999</v>
          </cell>
          <cell r="J92">
            <v>2.0150000000000001</v>
          </cell>
          <cell r="L92">
            <v>7192.2</v>
          </cell>
          <cell r="M92">
            <v>18918.05058066624</v>
          </cell>
          <cell r="N92">
            <v>11725.85058066624</v>
          </cell>
          <cell r="O92">
            <v>6272.1</v>
          </cell>
          <cell r="P92">
            <v>11591.140622327841</v>
          </cell>
          <cell r="Q92">
            <v>5319.0406223278405</v>
          </cell>
          <cell r="R92">
            <v>1.6303565780520897</v>
          </cell>
          <cell r="S92">
            <v>0.84804780254266354</v>
          </cell>
          <cell r="T92">
            <v>23</v>
          </cell>
          <cell r="V92" t="str">
            <v/>
          </cell>
          <cell r="W92" t="str">
            <v>Mai</v>
          </cell>
          <cell r="X92">
            <v>2013</v>
          </cell>
        </row>
        <row r="93">
          <cell r="B93" t="str">
            <v>Simulation</v>
          </cell>
          <cell r="C93" t="str">
            <v>Juin-2013</v>
          </cell>
          <cell r="D93">
            <v>4636.9400000000005</v>
          </cell>
          <cell r="E93">
            <v>4636.9400000000005</v>
          </cell>
          <cell r="F93">
            <v>3755.1066666666675</v>
          </cell>
          <cell r="G93">
            <v>3755.1066666666675</v>
          </cell>
          <cell r="H93">
            <v>1.0238034300000001</v>
          </cell>
          <cell r="I93">
            <v>2.9849999999999999</v>
          </cell>
          <cell r="J93">
            <v>2.0150000000000001</v>
          </cell>
          <cell r="L93">
            <v>7192.2</v>
          </cell>
          <cell r="M93">
            <v>18918.05058066624</v>
          </cell>
          <cell r="N93">
            <v>11725.85058066624</v>
          </cell>
          <cell r="O93">
            <v>6272.1</v>
          </cell>
          <cell r="P93">
            <v>11591.140622327841</v>
          </cell>
          <cell r="Q93">
            <v>5319.0406223278405</v>
          </cell>
          <cell r="R93">
            <v>1.6303565780520897</v>
          </cell>
          <cell r="S93">
            <v>0.84804780254266354</v>
          </cell>
          <cell r="T93">
            <v>24</v>
          </cell>
          <cell r="V93" t="str">
            <v/>
          </cell>
          <cell r="W93" t="str">
            <v>Juin</v>
          </cell>
          <cell r="X93">
            <v>2013</v>
          </cell>
        </row>
        <row r="94">
          <cell r="B94" t="str">
            <v>Simulation</v>
          </cell>
          <cell r="C94" t="str">
            <v>Juillet-2013</v>
          </cell>
          <cell r="D94">
            <v>4636.9400000000005</v>
          </cell>
          <cell r="E94">
            <v>4636.9400000000005</v>
          </cell>
          <cell r="F94">
            <v>3755.1066666666675</v>
          </cell>
          <cell r="G94">
            <v>3755.1066666666675</v>
          </cell>
          <cell r="H94">
            <v>1.0238034300000001</v>
          </cell>
          <cell r="I94">
            <v>2.9849999999999999</v>
          </cell>
          <cell r="J94">
            <v>2.0150000000000001</v>
          </cell>
          <cell r="L94">
            <v>7192.2</v>
          </cell>
          <cell r="M94">
            <v>18918.05058066624</v>
          </cell>
          <cell r="N94">
            <v>11725.85058066624</v>
          </cell>
          <cell r="O94">
            <v>6272.1</v>
          </cell>
          <cell r="P94">
            <v>11591.140622327841</v>
          </cell>
          <cell r="Q94">
            <v>5319.0406223278405</v>
          </cell>
          <cell r="R94">
            <v>1.6303565780520897</v>
          </cell>
          <cell r="S94">
            <v>0.84804780254266354</v>
          </cell>
          <cell r="T94">
            <v>25</v>
          </cell>
          <cell r="V94" t="str">
            <v/>
          </cell>
          <cell r="W94" t="str">
            <v>Juillet</v>
          </cell>
          <cell r="X94">
            <v>2013</v>
          </cell>
        </row>
        <row r="95">
          <cell r="B95" t="str">
            <v>Simulation</v>
          </cell>
          <cell r="C95" t="str">
            <v>Août-2013</v>
          </cell>
          <cell r="D95">
            <v>4636.9400000000005</v>
          </cell>
          <cell r="E95">
            <v>4636.9400000000005</v>
          </cell>
          <cell r="F95">
            <v>3755.1066666666675</v>
          </cell>
          <cell r="G95">
            <v>3755.1066666666675</v>
          </cell>
          <cell r="H95">
            <v>1.0238034300000001</v>
          </cell>
          <cell r="I95">
            <v>2.9849999999999999</v>
          </cell>
          <cell r="J95">
            <v>2.0150000000000001</v>
          </cell>
          <cell r="L95">
            <v>7192.2</v>
          </cell>
          <cell r="M95">
            <v>18918.05058066624</v>
          </cell>
          <cell r="N95">
            <v>11725.85058066624</v>
          </cell>
          <cell r="O95">
            <v>6272.1</v>
          </cell>
          <cell r="P95">
            <v>11591.140622327841</v>
          </cell>
          <cell r="Q95">
            <v>5319.0406223278405</v>
          </cell>
          <cell r="R95">
            <v>1.6303565780520897</v>
          </cell>
          <cell r="S95">
            <v>0.84804780254266354</v>
          </cell>
          <cell r="T95">
            <v>26</v>
          </cell>
          <cell r="V95" t="str">
            <v/>
          </cell>
          <cell r="W95" t="str">
            <v>Août</v>
          </cell>
          <cell r="X95">
            <v>2013</v>
          </cell>
        </row>
        <row r="96">
          <cell r="B96" t="str">
            <v>Simulation</v>
          </cell>
          <cell r="C96" t="str">
            <v>Septembre-2013</v>
          </cell>
          <cell r="D96">
            <v>4636.9400000000005</v>
          </cell>
          <cell r="E96">
            <v>4636.9400000000005</v>
          </cell>
          <cell r="F96">
            <v>3755.1066666666675</v>
          </cell>
          <cell r="G96">
            <v>3755.1066666666675</v>
          </cell>
          <cell r="H96">
            <v>1.0238034300000001</v>
          </cell>
          <cell r="I96">
            <v>2.9849999999999999</v>
          </cell>
          <cell r="J96">
            <v>2.0150000000000001</v>
          </cell>
          <cell r="L96">
            <v>7192.2</v>
          </cell>
          <cell r="M96">
            <v>18918.05058066624</v>
          </cell>
          <cell r="N96">
            <v>11725.85058066624</v>
          </cell>
          <cell r="O96">
            <v>6272.1</v>
          </cell>
          <cell r="P96">
            <v>11591.140622327841</v>
          </cell>
          <cell r="Q96">
            <v>5319.0406223278405</v>
          </cell>
          <cell r="R96">
            <v>1.6303565780520897</v>
          </cell>
          <cell r="S96">
            <v>0.84804780254266354</v>
          </cell>
          <cell r="T96">
            <v>27</v>
          </cell>
          <cell r="V96" t="str">
            <v/>
          </cell>
          <cell r="W96" t="str">
            <v>Septembre</v>
          </cell>
          <cell r="X96">
            <v>2013</v>
          </cell>
        </row>
        <row r="97">
          <cell r="B97" t="str">
            <v>Simulation</v>
          </cell>
          <cell r="C97" t="str">
            <v>Octobre-2013</v>
          </cell>
          <cell r="D97">
            <v>4636.9400000000005</v>
          </cell>
          <cell r="E97">
            <v>4636.9400000000005</v>
          </cell>
          <cell r="F97">
            <v>3755.1066666666675</v>
          </cell>
          <cell r="G97">
            <v>3755.1066666666675</v>
          </cell>
          <cell r="H97">
            <v>1.0238034300000001</v>
          </cell>
          <cell r="I97">
            <v>2.9849999999999999</v>
          </cell>
          <cell r="J97">
            <v>2.0150000000000001</v>
          </cell>
          <cell r="L97">
            <v>7192.2</v>
          </cell>
          <cell r="M97">
            <v>18918.05058066624</v>
          </cell>
          <cell r="N97">
            <v>11725.85058066624</v>
          </cell>
          <cell r="O97">
            <v>6272.1</v>
          </cell>
          <cell r="P97">
            <v>11591.140622327841</v>
          </cell>
          <cell r="Q97">
            <v>5319.0406223278405</v>
          </cell>
          <cell r="R97">
            <v>1.6303565780520897</v>
          </cell>
          <cell r="S97">
            <v>0.84804780254266354</v>
          </cell>
          <cell r="T97">
            <v>28</v>
          </cell>
          <cell r="V97" t="str">
            <v/>
          </cell>
          <cell r="W97" t="str">
            <v>Octobre</v>
          </cell>
          <cell r="X97">
            <v>2013</v>
          </cell>
        </row>
        <row r="98">
          <cell r="B98" t="str">
            <v>Simulation</v>
          </cell>
          <cell r="C98" t="str">
            <v>Novembre-2013</v>
          </cell>
          <cell r="D98">
            <v>4636.9400000000005</v>
          </cell>
          <cell r="E98">
            <v>4636.9400000000005</v>
          </cell>
          <cell r="F98">
            <v>3755.1066666666675</v>
          </cell>
          <cell r="G98">
            <v>3755.1066666666675</v>
          </cell>
          <cell r="H98">
            <v>1.0238034300000001</v>
          </cell>
          <cell r="I98">
            <v>2.9849999999999999</v>
          </cell>
          <cell r="J98">
            <v>2.0150000000000001</v>
          </cell>
          <cell r="L98">
            <v>7192.2</v>
          </cell>
          <cell r="M98">
            <v>18918.05058066624</v>
          </cell>
          <cell r="N98">
            <v>11725.85058066624</v>
          </cell>
          <cell r="O98">
            <v>6272.1</v>
          </cell>
          <cell r="P98">
            <v>11591.140622327841</v>
          </cell>
          <cell r="Q98">
            <v>5319.0406223278405</v>
          </cell>
          <cell r="R98">
            <v>1.6303565780520897</v>
          </cell>
          <cell r="S98">
            <v>0.84804780254266354</v>
          </cell>
          <cell r="T98">
            <v>29</v>
          </cell>
          <cell r="V98" t="str">
            <v/>
          </cell>
          <cell r="W98" t="str">
            <v>Novembre</v>
          </cell>
          <cell r="X98">
            <v>2013</v>
          </cell>
        </row>
        <row r="99">
          <cell r="B99" t="str">
            <v>Simulation</v>
          </cell>
          <cell r="C99" t="str">
            <v>Décembre-2013</v>
          </cell>
          <cell r="D99">
            <v>4636.9400000000005</v>
          </cell>
          <cell r="E99">
            <v>4636.9400000000005</v>
          </cell>
          <cell r="F99">
            <v>3755.1066666666675</v>
          </cell>
          <cell r="G99">
            <v>3755.1066666666675</v>
          </cell>
          <cell r="H99">
            <v>1.0238034300000001</v>
          </cell>
          <cell r="I99">
            <v>2.9849999999999999</v>
          </cell>
          <cell r="J99">
            <v>2.0150000000000001</v>
          </cell>
          <cell r="L99">
            <v>7192.2</v>
          </cell>
          <cell r="M99">
            <v>18918.05058066624</v>
          </cell>
          <cell r="N99">
            <v>11725.85058066624</v>
          </cell>
          <cell r="O99">
            <v>6272.1</v>
          </cell>
          <cell r="P99">
            <v>11591.140622327841</v>
          </cell>
          <cell r="Q99">
            <v>5319.0406223278405</v>
          </cell>
          <cell r="R99">
            <v>1.6303565780520897</v>
          </cell>
          <cell r="S99">
            <v>0.84804780254266354</v>
          </cell>
          <cell r="T99">
            <v>30</v>
          </cell>
          <cell r="V99" t="str">
            <v/>
          </cell>
          <cell r="W99" t="str">
            <v>Décembre</v>
          </cell>
          <cell r="X99">
            <v>2013</v>
          </cell>
        </row>
        <row r="100">
          <cell r="B100" t="str">
            <v>Simulation</v>
          </cell>
          <cell r="C100" t="str">
            <v>Janvier-2014</v>
          </cell>
          <cell r="D100">
            <v>4636.9400000000005</v>
          </cell>
          <cell r="E100">
            <v>4636.9400000000005</v>
          </cell>
          <cell r="F100">
            <v>3755.1066666666675</v>
          </cell>
          <cell r="G100">
            <v>3755.1066666666675</v>
          </cell>
          <cell r="H100">
            <v>1.0238034300000001</v>
          </cell>
          <cell r="I100">
            <v>2.9849999999999999</v>
          </cell>
          <cell r="J100">
            <v>2.0150000000000001</v>
          </cell>
          <cell r="L100">
            <v>7192.2</v>
          </cell>
          <cell r="M100">
            <v>18918.05058066624</v>
          </cell>
          <cell r="N100">
            <v>11725.85058066624</v>
          </cell>
          <cell r="O100">
            <v>6272.1</v>
          </cell>
          <cell r="P100">
            <v>11591.140622327841</v>
          </cell>
          <cell r="Q100">
            <v>5319.0406223278405</v>
          </cell>
          <cell r="R100">
            <v>1.6303565780520897</v>
          </cell>
          <cell r="S100">
            <v>0.84804780254266354</v>
          </cell>
          <cell r="T100">
            <v>31</v>
          </cell>
          <cell r="V100" t="str">
            <v>Janvier-2014</v>
          </cell>
          <cell r="W100" t="str">
            <v>Janvier</v>
          </cell>
          <cell r="X100">
            <v>2014</v>
          </cell>
        </row>
        <row r="101">
          <cell r="B101" t="str">
            <v>Simulation</v>
          </cell>
          <cell r="C101" t="str">
            <v>Février-2014</v>
          </cell>
          <cell r="D101">
            <v>4636.9400000000005</v>
          </cell>
          <cell r="E101">
            <v>4636.9400000000005</v>
          </cell>
          <cell r="F101">
            <v>3755.1066666666675</v>
          </cell>
          <cell r="G101">
            <v>3755.1066666666675</v>
          </cell>
          <cell r="H101">
            <v>1.0238034300000001</v>
          </cell>
          <cell r="I101">
            <v>2.9849999999999999</v>
          </cell>
          <cell r="J101">
            <v>2.0150000000000001</v>
          </cell>
          <cell r="L101">
            <v>7192.2</v>
          </cell>
          <cell r="M101">
            <v>18918.05058066624</v>
          </cell>
          <cell r="N101">
            <v>11725.85058066624</v>
          </cell>
          <cell r="O101">
            <v>6272.1</v>
          </cell>
          <cell r="P101">
            <v>11591.140622327841</v>
          </cell>
          <cell r="Q101">
            <v>5319.0406223278405</v>
          </cell>
          <cell r="R101">
            <v>1.6303565780520897</v>
          </cell>
          <cell r="S101">
            <v>0.84804780254266354</v>
          </cell>
          <cell r="T101">
            <v>32</v>
          </cell>
          <cell r="V101" t="str">
            <v/>
          </cell>
          <cell r="W101" t="str">
            <v>Février</v>
          </cell>
          <cell r="X101">
            <v>2014</v>
          </cell>
        </row>
        <row r="102">
          <cell r="B102" t="str">
            <v>Simulation</v>
          </cell>
          <cell r="C102" t="str">
            <v>Mars-2014</v>
          </cell>
          <cell r="D102">
            <v>4636.9400000000005</v>
          </cell>
          <cell r="E102">
            <v>4636.9400000000005</v>
          </cell>
          <cell r="F102">
            <v>3755.1066666666675</v>
          </cell>
          <cell r="G102">
            <v>3755.1066666666675</v>
          </cell>
          <cell r="H102">
            <v>1.0238034300000001</v>
          </cell>
          <cell r="I102">
            <v>2.9849999999999999</v>
          </cell>
          <cell r="J102">
            <v>2.0150000000000001</v>
          </cell>
          <cell r="L102">
            <v>7192.2</v>
          </cell>
          <cell r="M102">
            <v>18918.05058066624</v>
          </cell>
          <cell r="N102">
            <v>11725.85058066624</v>
          </cell>
          <cell r="O102">
            <v>6272.1</v>
          </cell>
          <cell r="P102">
            <v>11591.140622327841</v>
          </cell>
          <cell r="Q102">
            <v>5319.0406223278405</v>
          </cell>
          <cell r="R102">
            <v>1.6303565780520897</v>
          </cell>
          <cell r="S102">
            <v>0.84804780254266354</v>
          </cell>
          <cell r="T102">
            <v>33</v>
          </cell>
          <cell r="V102" t="str">
            <v/>
          </cell>
          <cell r="W102" t="str">
            <v>Mars</v>
          </cell>
          <cell r="X102">
            <v>2014</v>
          </cell>
        </row>
        <row r="103">
          <cell r="B103" t="str">
            <v>Simulation</v>
          </cell>
          <cell r="C103" t="str">
            <v>Avril-2014</v>
          </cell>
          <cell r="D103">
            <v>4636.9400000000005</v>
          </cell>
          <cell r="E103">
            <v>4636.9400000000005</v>
          </cell>
          <cell r="F103">
            <v>3755.1066666666675</v>
          </cell>
          <cell r="G103">
            <v>3755.1066666666675</v>
          </cell>
          <cell r="H103">
            <v>1.0238034300000001</v>
          </cell>
          <cell r="I103">
            <v>2.9849999999999999</v>
          </cell>
          <cell r="J103">
            <v>2.0150000000000001</v>
          </cell>
          <cell r="L103">
            <v>7192.2</v>
          </cell>
          <cell r="M103">
            <v>18918.05058066624</v>
          </cell>
          <cell r="N103">
            <v>11725.85058066624</v>
          </cell>
          <cell r="O103">
            <v>6272.1</v>
          </cell>
          <cell r="P103">
            <v>11591.140622327841</v>
          </cell>
          <cell r="Q103">
            <v>5319.0406223278405</v>
          </cell>
          <cell r="R103">
            <v>1.6303565780520897</v>
          </cell>
          <cell r="S103">
            <v>0.84804780254266354</v>
          </cell>
          <cell r="T103">
            <v>34</v>
          </cell>
          <cell r="V103" t="str">
            <v/>
          </cell>
          <cell r="W103" t="str">
            <v>Avril</v>
          </cell>
          <cell r="X103">
            <v>2014</v>
          </cell>
        </row>
        <row r="104">
          <cell r="B104" t="str">
            <v>Simulation</v>
          </cell>
          <cell r="C104" t="str">
            <v>Mai-2014</v>
          </cell>
          <cell r="D104">
            <v>4636.9400000000005</v>
          </cell>
          <cell r="E104">
            <v>4636.9400000000005</v>
          </cell>
          <cell r="F104">
            <v>3755.1066666666675</v>
          </cell>
          <cell r="G104">
            <v>3755.1066666666675</v>
          </cell>
          <cell r="H104">
            <v>1.0238034300000001</v>
          </cell>
          <cell r="I104">
            <v>2.9849999999999999</v>
          </cell>
          <cell r="J104">
            <v>2.0150000000000001</v>
          </cell>
          <cell r="L104">
            <v>7192.2</v>
          </cell>
          <cell r="M104">
            <v>18918.05058066624</v>
          </cell>
          <cell r="N104">
            <v>11725.85058066624</v>
          </cell>
          <cell r="O104">
            <v>6272.1</v>
          </cell>
          <cell r="P104">
            <v>11591.140622327841</v>
          </cell>
          <cell r="Q104">
            <v>5319.0406223278405</v>
          </cell>
          <cell r="R104">
            <v>1.6303565780520897</v>
          </cell>
          <cell r="S104">
            <v>0.84804780254266354</v>
          </cell>
          <cell r="T104">
            <v>35</v>
          </cell>
          <cell r="V104" t="str">
            <v/>
          </cell>
          <cell r="W104" t="str">
            <v>Mai</v>
          </cell>
          <cell r="X104">
            <v>2014</v>
          </cell>
        </row>
        <row r="105">
          <cell r="B105" t="str">
            <v>Simulation</v>
          </cell>
          <cell r="C105" t="str">
            <v>Juin-2014</v>
          </cell>
          <cell r="D105">
            <v>4636.9400000000005</v>
          </cell>
          <cell r="E105">
            <v>4636.9400000000005</v>
          </cell>
          <cell r="F105">
            <v>3755.1066666666675</v>
          </cell>
          <cell r="G105">
            <v>3755.1066666666675</v>
          </cell>
          <cell r="H105">
            <v>1.0238034300000001</v>
          </cell>
          <cell r="I105">
            <v>2.9849999999999999</v>
          </cell>
          <cell r="J105">
            <v>2.0150000000000001</v>
          </cell>
          <cell r="L105">
            <v>7192.2</v>
          </cell>
          <cell r="M105">
            <v>18918.05058066624</v>
          </cell>
          <cell r="N105">
            <v>11725.85058066624</v>
          </cell>
          <cell r="O105">
            <v>6272.1</v>
          </cell>
          <cell r="P105">
            <v>11591.140622327841</v>
          </cell>
          <cell r="Q105">
            <v>5319.0406223278405</v>
          </cell>
          <cell r="R105">
            <v>1.6303565780520897</v>
          </cell>
          <cell r="S105">
            <v>0.84804780254266354</v>
          </cell>
          <cell r="T105">
            <v>36</v>
          </cell>
          <cell r="V105" t="str">
            <v/>
          </cell>
          <cell r="W105" t="str">
            <v>Juin</v>
          </cell>
          <cell r="X105">
            <v>2014</v>
          </cell>
        </row>
        <row r="106">
          <cell r="B106" t="str">
            <v>Simulation</v>
          </cell>
          <cell r="C106" t="str">
            <v>Juillet-2014</v>
          </cell>
          <cell r="D106">
            <v>4636.9400000000005</v>
          </cell>
          <cell r="E106">
            <v>4636.9400000000005</v>
          </cell>
          <cell r="F106">
            <v>3755.1066666666675</v>
          </cell>
          <cell r="G106">
            <v>3755.1066666666675</v>
          </cell>
          <cell r="H106">
            <v>1.0238034300000001</v>
          </cell>
          <cell r="I106">
            <v>2.9849999999999999</v>
          </cell>
          <cell r="J106">
            <v>2.0150000000000001</v>
          </cell>
          <cell r="L106">
            <v>7192.2</v>
          </cell>
          <cell r="M106">
            <v>18918.05058066624</v>
          </cell>
          <cell r="N106">
            <v>11725.85058066624</v>
          </cell>
          <cell r="O106">
            <v>6272.1</v>
          </cell>
          <cell r="P106">
            <v>11591.140622327841</v>
          </cell>
          <cell r="Q106">
            <v>5319.0406223278405</v>
          </cell>
          <cell r="R106">
            <v>1.6303565780520897</v>
          </cell>
          <cell r="S106">
            <v>0.84804780254266354</v>
          </cell>
          <cell r="T106">
            <v>37</v>
          </cell>
          <cell r="V106" t="str">
            <v/>
          </cell>
          <cell r="W106" t="str">
            <v>Juillet</v>
          </cell>
          <cell r="X106">
            <v>2014</v>
          </cell>
        </row>
        <row r="107">
          <cell r="B107" t="str">
            <v>Simulation</v>
          </cell>
          <cell r="C107" t="str">
            <v>Août-2014</v>
          </cell>
          <cell r="D107">
            <v>4636.9400000000005</v>
          </cell>
          <cell r="E107">
            <v>4636.9400000000005</v>
          </cell>
          <cell r="F107">
            <v>3755.1066666666675</v>
          </cell>
          <cell r="G107">
            <v>3755.1066666666675</v>
          </cell>
          <cell r="H107">
            <v>1.0238034300000001</v>
          </cell>
          <cell r="I107">
            <v>2.9849999999999999</v>
          </cell>
          <cell r="J107">
            <v>2.0150000000000001</v>
          </cell>
          <cell r="L107">
            <v>7192.2</v>
          </cell>
          <cell r="M107">
            <v>18918.05058066624</v>
          </cell>
          <cell r="N107">
            <v>11725.85058066624</v>
          </cell>
          <cell r="O107">
            <v>6272.1</v>
          </cell>
          <cell r="P107">
            <v>11591.140622327841</v>
          </cell>
          <cell r="Q107">
            <v>5319.0406223278405</v>
          </cell>
          <cell r="R107">
            <v>1.6303565780520897</v>
          </cell>
          <cell r="S107">
            <v>0.84804780254266354</v>
          </cell>
          <cell r="T107">
            <v>38</v>
          </cell>
          <cell r="V107" t="str">
            <v/>
          </cell>
          <cell r="W107" t="str">
            <v>Août</v>
          </cell>
          <cell r="X107">
            <v>2014</v>
          </cell>
        </row>
        <row r="108">
          <cell r="B108" t="str">
            <v>Simulation</v>
          </cell>
          <cell r="C108" t="str">
            <v>Septembre-2014</v>
          </cell>
          <cell r="D108">
            <v>4636.9400000000005</v>
          </cell>
          <cell r="E108">
            <v>4636.9400000000005</v>
          </cell>
          <cell r="F108">
            <v>3755.1066666666675</v>
          </cell>
          <cell r="G108">
            <v>3755.1066666666675</v>
          </cell>
          <cell r="H108">
            <v>1.0238034300000001</v>
          </cell>
          <cell r="I108">
            <v>2.9849999999999999</v>
          </cell>
          <cell r="J108">
            <v>2.0150000000000001</v>
          </cell>
          <cell r="L108">
            <v>7192.2</v>
          </cell>
          <cell r="M108">
            <v>18918.05058066624</v>
          </cell>
          <cell r="N108">
            <v>11725.85058066624</v>
          </cell>
          <cell r="O108">
            <v>6272.1</v>
          </cell>
          <cell r="P108">
            <v>11591.140622327841</v>
          </cell>
          <cell r="Q108">
            <v>5319.0406223278405</v>
          </cell>
          <cell r="R108">
            <v>1.6303565780520897</v>
          </cell>
          <cell r="S108">
            <v>0.84804780254266354</v>
          </cell>
          <cell r="T108">
            <v>39</v>
          </cell>
          <cell r="V108" t="str">
            <v/>
          </cell>
          <cell r="W108" t="str">
            <v>Septembre</v>
          </cell>
          <cell r="X108">
            <v>2014</v>
          </cell>
        </row>
        <row r="109">
          <cell r="B109" t="str">
            <v>Simulation</v>
          </cell>
          <cell r="C109" t="str">
            <v>Octobre-2014</v>
          </cell>
          <cell r="D109">
            <v>4636.9400000000005</v>
          </cell>
          <cell r="E109">
            <v>4636.9400000000005</v>
          </cell>
          <cell r="F109">
            <v>3755.1066666666675</v>
          </cell>
          <cell r="G109">
            <v>3755.1066666666675</v>
          </cell>
          <cell r="H109">
            <v>1.0238034300000001</v>
          </cell>
          <cell r="I109">
            <v>2.9849999999999999</v>
          </cell>
          <cell r="J109">
            <v>2.0150000000000001</v>
          </cell>
          <cell r="L109">
            <v>7192.2</v>
          </cell>
          <cell r="M109">
            <v>18918.05058066624</v>
          </cell>
          <cell r="N109">
            <v>11725.85058066624</v>
          </cell>
          <cell r="O109">
            <v>6272.1</v>
          </cell>
          <cell r="P109">
            <v>11591.140622327841</v>
          </cell>
          <cell r="Q109">
            <v>5319.0406223278405</v>
          </cell>
          <cell r="R109">
            <v>1.6303565780520897</v>
          </cell>
          <cell r="S109">
            <v>0.84804780254266354</v>
          </cell>
          <cell r="T109">
            <v>40</v>
          </cell>
          <cell r="V109" t="str">
            <v/>
          </cell>
          <cell r="W109" t="str">
            <v>Octobre</v>
          </cell>
          <cell r="X109">
            <v>2014</v>
          </cell>
        </row>
        <row r="110">
          <cell r="B110" t="str">
            <v>Simulation</v>
          </cell>
          <cell r="C110" t="str">
            <v>Novembre-2014</v>
          </cell>
          <cell r="D110">
            <v>4636.9400000000005</v>
          </cell>
          <cell r="E110">
            <v>4636.9400000000005</v>
          </cell>
          <cell r="F110">
            <v>3755.1066666666675</v>
          </cell>
          <cell r="G110">
            <v>3755.1066666666675</v>
          </cell>
          <cell r="H110">
            <v>1.0238034300000001</v>
          </cell>
          <cell r="I110">
            <v>2.9849999999999999</v>
          </cell>
          <cell r="J110">
            <v>2.0150000000000001</v>
          </cell>
          <cell r="L110">
            <v>7192.2</v>
          </cell>
          <cell r="M110">
            <v>18918.05058066624</v>
          </cell>
          <cell r="N110">
            <v>11725.85058066624</v>
          </cell>
          <cell r="O110">
            <v>6272.1</v>
          </cell>
          <cell r="P110">
            <v>11591.140622327841</v>
          </cell>
          <cell r="Q110">
            <v>5319.0406223278405</v>
          </cell>
          <cell r="R110">
            <v>1.6303565780520897</v>
          </cell>
          <cell r="S110">
            <v>0.84804780254266354</v>
          </cell>
          <cell r="T110">
            <v>41</v>
          </cell>
          <cell r="V110" t="str">
            <v/>
          </cell>
          <cell r="W110" t="str">
            <v>Novembre</v>
          </cell>
          <cell r="X110">
            <v>2014</v>
          </cell>
        </row>
        <row r="111">
          <cell r="B111" t="str">
            <v>Simulation</v>
          </cell>
          <cell r="C111" t="str">
            <v>Décembre-2014</v>
          </cell>
          <cell r="D111">
            <v>4636.9400000000005</v>
          </cell>
          <cell r="E111">
            <v>4636.9400000000005</v>
          </cell>
          <cell r="F111">
            <v>3755.1066666666675</v>
          </cell>
          <cell r="G111">
            <v>3755.1066666666675</v>
          </cell>
          <cell r="H111">
            <v>1.0238034300000001</v>
          </cell>
          <cell r="I111">
            <v>2.9849999999999999</v>
          </cell>
          <cell r="J111">
            <v>2.0150000000000001</v>
          </cell>
          <cell r="L111">
            <v>7192.2</v>
          </cell>
          <cell r="M111">
            <v>18918.05058066624</v>
          </cell>
          <cell r="N111">
            <v>11725.85058066624</v>
          </cell>
          <cell r="O111">
            <v>6272.1</v>
          </cell>
          <cell r="P111">
            <v>11591.140622327841</v>
          </cell>
          <cell r="Q111">
            <v>5319.0406223278405</v>
          </cell>
          <cell r="R111">
            <v>1.6303565780520897</v>
          </cell>
          <cell r="S111">
            <v>0.84804780254266354</v>
          </cell>
          <cell r="T111">
            <v>42</v>
          </cell>
          <cell r="V111" t="str">
            <v/>
          </cell>
          <cell r="W111" t="str">
            <v>Décembre</v>
          </cell>
          <cell r="X111">
            <v>2014</v>
          </cell>
        </row>
        <row r="112">
          <cell r="B112" t="str">
            <v>Simulation</v>
          </cell>
          <cell r="C112" t="str">
            <v>Janvier-2015</v>
          </cell>
          <cell r="D112">
            <v>4636.9400000000005</v>
          </cell>
          <cell r="E112">
            <v>4636.9400000000005</v>
          </cell>
          <cell r="F112">
            <v>3755.1066666666675</v>
          </cell>
          <cell r="G112">
            <v>3755.1066666666675</v>
          </cell>
          <cell r="H112">
            <v>1.0238034300000001</v>
          </cell>
          <cell r="I112">
            <v>2.9849999999999999</v>
          </cell>
          <cell r="J112">
            <v>2.0150000000000001</v>
          </cell>
          <cell r="L112">
            <v>7192.2</v>
          </cell>
          <cell r="M112">
            <v>18918.05058066624</v>
          </cell>
          <cell r="N112">
            <v>11725.85058066624</v>
          </cell>
          <cell r="O112">
            <v>6272.1</v>
          </cell>
          <cell r="P112">
            <v>11591.140622327841</v>
          </cell>
          <cell r="Q112">
            <v>5319.0406223278405</v>
          </cell>
          <cell r="R112">
            <v>1.6303565780520897</v>
          </cell>
          <cell r="S112">
            <v>0.84804780254266354</v>
          </cell>
          <cell r="T112">
            <v>43</v>
          </cell>
          <cell r="V112" t="str">
            <v>Janvier-2015</v>
          </cell>
          <cell r="W112" t="str">
            <v>Janvier</v>
          </cell>
          <cell r="X112">
            <v>2015</v>
          </cell>
        </row>
        <row r="113">
          <cell r="B113" t="str">
            <v>Simulation</v>
          </cell>
          <cell r="C113" t="str">
            <v>Février-2015</v>
          </cell>
          <cell r="D113">
            <v>4636.9400000000005</v>
          </cell>
          <cell r="E113">
            <v>4636.9400000000005</v>
          </cell>
          <cell r="F113">
            <v>3755.1066666666675</v>
          </cell>
          <cell r="G113">
            <v>3755.1066666666675</v>
          </cell>
          <cell r="H113">
            <v>1.0238034300000001</v>
          </cell>
          <cell r="I113">
            <v>2.9849999999999999</v>
          </cell>
          <cell r="J113">
            <v>2.0150000000000001</v>
          </cell>
          <cell r="L113">
            <v>7192.2</v>
          </cell>
          <cell r="M113">
            <v>18918.05058066624</v>
          </cell>
          <cell r="N113">
            <v>11725.85058066624</v>
          </cell>
          <cell r="O113">
            <v>6272.1</v>
          </cell>
          <cell r="P113">
            <v>11591.140622327841</v>
          </cell>
          <cell r="Q113">
            <v>5319.0406223278405</v>
          </cell>
          <cell r="R113">
            <v>1.6303565780520897</v>
          </cell>
          <cell r="S113">
            <v>0.84804780254266354</v>
          </cell>
          <cell r="T113">
            <v>44</v>
          </cell>
          <cell r="V113" t="str">
            <v/>
          </cell>
          <cell r="W113" t="str">
            <v>Février</v>
          </cell>
          <cell r="X113">
            <v>2015</v>
          </cell>
        </row>
        <row r="114">
          <cell r="B114" t="str">
            <v>Simulation</v>
          </cell>
          <cell r="C114" t="str">
            <v>Mars-2015</v>
          </cell>
          <cell r="D114">
            <v>4636.9400000000005</v>
          </cell>
          <cell r="E114">
            <v>4636.9400000000005</v>
          </cell>
          <cell r="F114">
            <v>3755.1066666666675</v>
          </cell>
          <cell r="G114">
            <v>3755.1066666666675</v>
          </cell>
          <cell r="H114">
            <v>1.0238034300000001</v>
          </cell>
          <cell r="I114">
            <v>2.9849999999999999</v>
          </cell>
          <cell r="J114">
            <v>2.0150000000000001</v>
          </cell>
          <cell r="L114">
            <v>7192.2</v>
          </cell>
          <cell r="M114">
            <v>18918.05058066624</v>
          </cell>
          <cell r="N114">
            <v>11725.85058066624</v>
          </cell>
          <cell r="O114">
            <v>6272.1</v>
          </cell>
          <cell r="P114">
            <v>11591.140622327841</v>
          </cell>
          <cell r="Q114">
            <v>5319.0406223278405</v>
          </cell>
          <cell r="R114">
            <v>1.6303565780520897</v>
          </cell>
          <cell r="S114">
            <v>0.84804780254266354</v>
          </cell>
          <cell r="T114">
            <v>45</v>
          </cell>
          <cell r="V114" t="str">
            <v/>
          </cell>
          <cell r="W114" t="str">
            <v>Mars</v>
          </cell>
          <cell r="X114">
            <v>2015</v>
          </cell>
        </row>
        <row r="115">
          <cell r="B115" t="str">
            <v>Simulation</v>
          </cell>
          <cell r="C115" t="str">
            <v>Avril-2015</v>
          </cell>
          <cell r="D115">
            <v>4636.9400000000005</v>
          </cell>
          <cell r="E115">
            <v>4636.9400000000005</v>
          </cell>
          <cell r="F115">
            <v>3755.1066666666675</v>
          </cell>
          <cell r="G115">
            <v>3755.1066666666675</v>
          </cell>
          <cell r="H115">
            <v>1.0238034300000001</v>
          </cell>
          <cell r="I115">
            <v>2.9849999999999999</v>
          </cell>
          <cell r="J115">
            <v>2.0150000000000001</v>
          </cell>
          <cell r="L115">
            <v>7192.2</v>
          </cell>
          <cell r="M115">
            <v>18918.05058066624</v>
          </cell>
          <cell r="N115">
            <v>11725.85058066624</v>
          </cell>
          <cell r="O115">
            <v>6272.1</v>
          </cell>
          <cell r="P115">
            <v>11591.140622327841</v>
          </cell>
          <cell r="Q115">
            <v>5319.0406223278405</v>
          </cell>
          <cell r="R115">
            <v>1.6303565780520897</v>
          </cell>
          <cell r="S115">
            <v>0.84804780254266354</v>
          </cell>
          <cell r="T115">
            <v>46</v>
          </cell>
          <cell r="V115" t="str">
            <v/>
          </cell>
          <cell r="W115" t="str">
            <v>Avril</v>
          </cell>
          <cell r="X115">
            <v>2015</v>
          </cell>
        </row>
        <row r="116">
          <cell r="B116" t="str">
            <v>Simulation</v>
          </cell>
          <cell r="C116" t="str">
            <v>Mai-2015</v>
          </cell>
          <cell r="D116">
            <v>4636.9400000000005</v>
          </cell>
          <cell r="E116">
            <v>4636.9400000000005</v>
          </cell>
          <cell r="F116">
            <v>3755.1066666666675</v>
          </cell>
          <cell r="G116">
            <v>3755.1066666666675</v>
          </cell>
          <cell r="H116">
            <v>1.0238034300000001</v>
          </cell>
          <cell r="I116">
            <v>2.9849999999999999</v>
          </cell>
          <cell r="J116">
            <v>2.0150000000000001</v>
          </cell>
          <cell r="L116">
            <v>7192.2</v>
          </cell>
          <cell r="M116">
            <v>18918.05058066624</v>
          </cell>
          <cell r="N116">
            <v>11725.85058066624</v>
          </cell>
          <cell r="O116">
            <v>6272.1</v>
          </cell>
          <cell r="P116">
            <v>11591.140622327841</v>
          </cell>
          <cell r="Q116">
            <v>5319.0406223278405</v>
          </cell>
          <cell r="R116">
            <v>1.6303565780520897</v>
          </cell>
          <cell r="S116">
            <v>0.84804780254266354</v>
          </cell>
          <cell r="T116">
            <v>47</v>
          </cell>
          <cell r="V116" t="str">
            <v/>
          </cell>
          <cell r="W116" t="str">
            <v>Mai</v>
          </cell>
          <cell r="X116">
            <v>2015</v>
          </cell>
        </row>
        <row r="117">
          <cell r="B117" t="str">
            <v>Simulation</v>
          </cell>
          <cell r="C117" t="str">
            <v>Juin-2015</v>
          </cell>
          <cell r="D117">
            <v>4636.9400000000005</v>
          </cell>
          <cell r="E117">
            <v>4636.9400000000005</v>
          </cell>
          <cell r="F117">
            <v>3755.1066666666675</v>
          </cell>
          <cell r="G117">
            <v>3755.1066666666675</v>
          </cell>
          <cell r="H117">
            <v>1.0238034300000001</v>
          </cell>
          <cell r="I117">
            <v>2.9849999999999999</v>
          </cell>
          <cell r="J117">
            <v>2.0150000000000001</v>
          </cell>
          <cell r="L117">
            <v>7192.2</v>
          </cell>
          <cell r="M117">
            <v>18918.05058066624</v>
          </cell>
          <cell r="N117">
            <v>11725.85058066624</v>
          </cell>
          <cell r="O117">
            <v>6272.1</v>
          </cell>
          <cell r="P117">
            <v>11591.140622327841</v>
          </cell>
          <cell r="Q117">
            <v>5319.0406223278405</v>
          </cell>
          <cell r="R117">
            <v>1.6303565780520897</v>
          </cell>
          <cell r="S117">
            <v>0.84804780254266354</v>
          </cell>
          <cell r="T117">
            <v>48</v>
          </cell>
          <cell r="V117" t="str">
            <v/>
          </cell>
          <cell r="W117" t="str">
            <v>Juin</v>
          </cell>
          <cell r="X117">
            <v>2015</v>
          </cell>
        </row>
        <row r="118">
          <cell r="B118" t="str">
            <v>Simulation</v>
          </cell>
          <cell r="C118" t="str">
            <v>Juillet-2015</v>
          </cell>
          <cell r="D118">
            <v>4636.9400000000005</v>
          </cell>
          <cell r="E118">
            <v>4636.9400000000005</v>
          </cell>
          <cell r="F118">
            <v>3755.1066666666675</v>
          </cell>
          <cell r="G118">
            <v>3755.1066666666675</v>
          </cell>
          <cell r="H118">
            <v>1.0238034300000001</v>
          </cell>
          <cell r="I118">
            <v>2.9849999999999999</v>
          </cell>
          <cell r="J118">
            <v>2.0150000000000001</v>
          </cell>
          <cell r="L118">
            <v>7192.2</v>
          </cell>
          <cell r="M118">
            <v>18918.05058066624</v>
          </cell>
          <cell r="N118">
            <v>11725.85058066624</v>
          </cell>
          <cell r="O118">
            <v>6272.1</v>
          </cell>
          <cell r="P118">
            <v>11591.140622327841</v>
          </cell>
          <cell r="Q118">
            <v>5319.0406223278405</v>
          </cell>
          <cell r="R118">
            <v>1.6303565780520897</v>
          </cell>
          <cell r="S118">
            <v>0.84804780254266354</v>
          </cell>
          <cell r="T118">
            <v>49</v>
          </cell>
          <cell r="V118" t="str">
            <v/>
          </cell>
          <cell r="W118" t="str">
            <v>Juillet</v>
          </cell>
          <cell r="X118">
            <v>2015</v>
          </cell>
        </row>
        <row r="119">
          <cell r="B119" t="str">
            <v>Simulation</v>
          </cell>
          <cell r="C119" t="str">
            <v>Août-2015</v>
          </cell>
          <cell r="D119">
            <v>4636.9400000000005</v>
          </cell>
          <cell r="E119">
            <v>4636.9400000000005</v>
          </cell>
          <cell r="F119">
            <v>3755.1066666666675</v>
          </cell>
          <cell r="G119">
            <v>3755.1066666666675</v>
          </cell>
          <cell r="H119">
            <v>1.0238034300000001</v>
          </cell>
          <cell r="I119">
            <v>2.9849999999999999</v>
          </cell>
          <cell r="J119">
            <v>2.0150000000000001</v>
          </cell>
          <cell r="L119">
            <v>7192.2</v>
          </cell>
          <cell r="M119">
            <v>18918.05058066624</v>
          </cell>
          <cell r="N119">
            <v>11725.85058066624</v>
          </cell>
          <cell r="O119">
            <v>6272.1</v>
          </cell>
          <cell r="P119">
            <v>11591.140622327841</v>
          </cell>
          <cell r="Q119">
            <v>5319.0406223278405</v>
          </cell>
          <cell r="R119">
            <v>1.6303565780520897</v>
          </cell>
          <cell r="S119">
            <v>0.84804780254266354</v>
          </cell>
          <cell r="T119">
            <v>50</v>
          </cell>
          <cell r="V119" t="str">
            <v/>
          </cell>
          <cell r="W119" t="str">
            <v>Août</v>
          </cell>
          <cell r="X119">
            <v>2015</v>
          </cell>
        </row>
        <row r="120">
          <cell r="B120" t="str">
            <v>Simulation</v>
          </cell>
          <cell r="C120" t="str">
            <v>Septembre-2015</v>
          </cell>
          <cell r="D120">
            <v>4636.9400000000005</v>
          </cell>
          <cell r="E120">
            <v>4636.9400000000005</v>
          </cell>
          <cell r="F120">
            <v>3755.1066666666675</v>
          </cell>
          <cell r="G120">
            <v>3755.1066666666675</v>
          </cell>
          <cell r="H120">
            <v>1.0238034300000001</v>
          </cell>
          <cell r="I120">
            <v>2.9849999999999999</v>
          </cell>
          <cell r="J120">
            <v>2.0150000000000001</v>
          </cell>
          <cell r="L120">
            <v>7192.2</v>
          </cell>
          <cell r="M120">
            <v>18918.05058066624</v>
          </cell>
          <cell r="N120">
            <v>11725.85058066624</v>
          </cell>
          <cell r="O120">
            <v>6272.1</v>
          </cell>
          <cell r="P120">
            <v>11591.140622327841</v>
          </cell>
          <cell r="Q120">
            <v>5319.0406223278405</v>
          </cell>
          <cell r="R120">
            <v>1.6303565780520897</v>
          </cell>
          <cell r="S120">
            <v>0.84804780254266354</v>
          </cell>
          <cell r="T120">
            <v>51</v>
          </cell>
          <cell r="V120" t="str">
            <v/>
          </cell>
          <cell r="W120" t="str">
            <v>Septembre</v>
          </cell>
          <cell r="X120">
            <v>2015</v>
          </cell>
        </row>
        <row r="121">
          <cell r="B121" t="str">
            <v>Simulation</v>
          </cell>
          <cell r="C121" t="str">
            <v>Octobre-2015</v>
          </cell>
          <cell r="D121">
            <v>4636.9400000000005</v>
          </cell>
          <cell r="E121">
            <v>4636.9400000000005</v>
          </cell>
          <cell r="F121">
            <v>3755.1066666666675</v>
          </cell>
          <cell r="G121">
            <v>3755.1066666666675</v>
          </cell>
          <cell r="H121">
            <v>1.0238034300000001</v>
          </cell>
          <cell r="I121">
            <v>2.9849999999999999</v>
          </cell>
          <cell r="J121">
            <v>2.0150000000000001</v>
          </cell>
          <cell r="L121">
            <v>7192.2</v>
          </cell>
          <cell r="M121">
            <v>18918.05058066624</v>
          </cell>
          <cell r="N121">
            <v>11725.85058066624</v>
          </cell>
          <cell r="O121">
            <v>6272.1</v>
          </cell>
          <cell r="P121">
            <v>11591.140622327841</v>
          </cell>
          <cell r="Q121">
            <v>5319.0406223278405</v>
          </cell>
          <cell r="R121">
            <v>1.6303565780520897</v>
          </cell>
          <cell r="S121">
            <v>0.84804780254266354</v>
          </cell>
          <cell r="T121">
            <v>52</v>
          </cell>
          <cell r="V121" t="str">
            <v/>
          </cell>
          <cell r="W121" t="str">
            <v>Octobre</v>
          </cell>
          <cell r="X121">
            <v>2015</v>
          </cell>
        </row>
        <row r="122">
          <cell r="B122" t="str">
            <v>Simulation</v>
          </cell>
          <cell r="C122" t="str">
            <v>Novembre-2015</v>
          </cell>
          <cell r="D122">
            <v>4636.9400000000005</v>
          </cell>
          <cell r="E122">
            <v>4636.9400000000005</v>
          </cell>
          <cell r="F122">
            <v>3755.1066666666675</v>
          </cell>
          <cell r="G122">
            <v>3755.1066666666675</v>
          </cell>
          <cell r="H122">
            <v>1.0238034300000001</v>
          </cell>
          <cell r="I122">
            <v>2.9849999999999999</v>
          </cell>
          <cell r="J122">
            <v>2.0150000000000001</v>
          </cell>
          <cell r="L122">
            <v>7192.2</v>
          </cell>
          <cell r="M122">
            <v>18918.05058066624</v>
          </cell>
          <cell r="N122">
            <v>11725.85058066624</v>
          </cell>
          <cell r="O122">
            <v>6272.1</v>
          </cell>
          <cell r="P122">
            <v>11591.140622327841</v>
          </cell>
          <cell r="Q122">
            <v>5319.0406223278405</v>
          </cell>
          <cell r="R122">
            <v>1.6303565780520897</v>
          </cell>
          <cell r="S122">
            <v>0.84804780254266354</v>
          </cell>
          <cell r="T122">
            <v>53</v>
          </cell>
          <cell r="V122" t="str">
            <v/>
          </cell>
          <cell r="W122" t="str">
            <v>Novembre</v>
          </cell>
          <cell r="X122">
            <v>2015</v>
          </cell>
        </row>
        <row r="123">
          <cell r="B123" t="str">
            <v>Simulation</v>
          </cell>
          <cell r="C123" t="str">
            <v>Décembre-2015</v>
          </cell>
          <cell r="D123">
            <v>4636.9400000000005</v>
          </cell>
          <cell r="E123">
            <v>4636.9400000000005</v>
          </cell>
          <cell r="F123">
            <v>3755.1066666666675</v>
          </cell>
          <cell r="G123">
            <v>3755.1066666666675</v>
          </cell>
          <cell r="H123">
            <v>1.0238034300000001</v>
          </cell>
          <cell r="I123">
            <v>2.9849999999999999</v>
          </cell>
          <cell r="J123">
            <v>2.0150000000000001</v>
          </cell>
          <cell r="L123">
            <v>7192.2</v>
          </cell>
          <cell r="M123">
            <v>18918.05058066624</v>
          </cell>
          <cell r="N123">
            <v>11725.85058066624</v>
          </cell>
          <cell r="O123">
            <v>6272.1</v>
          </cell>
          <cell r="P123">
            <v>11591.140622327841</v>
          </cell>
          <cell r="Q123">
            <v>5319.0406223278405</v>
          </cell>
          <cell r="R123">
            <v>1.6303565780520897</v>
          </cell>
          <cell r="S123">
            <v>0.84804780254266354</v>
          </cell>
          <cell r="T123">
            <v>54</v>
          </cell>
          <cell r="V123" t="str">
            <v/>
          </cell>
          <cell r="W123" t="str">
            <v>Décembre</v>
          </cell>
          <cell r="X123">
            <v>2015</v>
          </cell>
        </row>
        <row r="124">
          <cell r="B124" t="str">
            <v>Simulation</v>
          </cell>
          <cell r="C124" t="str">
            <v>Janvier-2016</v>
          </cell>
          <cell r="D124">
            <v>4636.9400000000005</v>
          </cell>
          <cell r="E124">
            <v>4636.9400000000005</v>
          </cell>
          <cell r="F124">
            <v>3755.1066666666675</v>
          </cell>
          <cell r="G124">
            <v>3755.1066666666675</v>
          </cell>
          <cell r="H124">
            <v>1.0238034300000001</v>
          </cell>
          <cell r="I124">
            <v>2.9849999999999999</v>
          </cell>
          <cell r="J124">
            <v>2.0150000000000001</v>
          </cell>
          <cell r="L124">
            <v>7192.2</v>
          </cell>
          <cell r="M124">
            <v>18918.05058066624</v>
          </cell>
          <cell r="N124">
            <v>11725.85058066624</v>
          </cell>
          <cell r="O124">
            <v>6272.1</v>
          </cell>
          <cell r="P124">
            <v>11591.140622327841</v>
          </cell>
          <cell r="Q124">
            <v>5319.0406223278405</v>
          </cell>
          <cell r="R124">
            <v>1.6303565780520897</v>
          </cell>
          <cell r="S124">
            <v>0.84804780254266354</v>
          </cell>
          <cell r="T124">
            <v>55</v>
          </cell>
          <cell r="V124" t="str">
            <v>Janvier-2016</v>
          </cell>
          <cell r="W124" t="str">
            <v>Janvier</v>
          </cell>
          <cell r="X124">
            <v>2016</v>
          </cell>
        </row>
        <row r="125">
          <cell r="B125" t="str">
            <v>Simulation</v>
          </cell>
          <cell r="C125" t="str">
            <v>Février-2016</v>
          </cell>
          <cell r="D125">
            <v>4636.9400000000005</v>
          </cell>
          <cell r="E125">
            <v>4636.9400000000005</v>
          </cell>
          <cell r="F125">
            <v>3755.1066666666675</v>
          </cell>
          <cell r="G125">
            <v>3755.1066666666675</v>
          </cell>
          <cell r="H125">
            <v>1.0238034300000001</v>
          </cell>
          <cell r="I125">
            <v>2.9849999999999999</v>
          </cell>
          <cell r="J125">
            <v>2.0150000000000001</v>
          </cell>
          <cell r="L125">
            <v>7192.2</v>
          </cell>
          <cell r="M125">
            <v>18918.05058066624</v>
          </cell>
          <cell r="N125">
            <v>11725.85058066624</v>
          </cell>
          <cell r="O125">
            <v>6272.1</v>
          </cell>
          <cell r="P125">
            <v>11591.140622327841</v>
          </cell>
          <cell r="Q125">
            <v>5319.0406223278405</v>
          </cell>
          <cell r="R125">
            <v>1.6303565780520897</v>
          </cell>
          <cell r="S125">
            <v>0.84804780254266354</v>
          </cell>
          <cell r="T125">
            <v>56</v>
          </cell>
          <cell r="V125" t="str">
            <v/>
          </cell>
          <cell r="W125" t="str">
            <v>Février</v>
          </cell>
          <cell r="X125">
            <v>2016</v>
          </cell>
        </row>
        <row r="126">
          <cell r="B126" t="str">
            <v>Simulation</v>
          </cell>
          <cell r="C126" t="str">
            <v>Mars-2016</v>
          </cell>
          <cell r="D126">
            <v>4636.9400000000005</v>
          </cell>
          <cell r="E126">
            <v>4636.9400000000005</v>
          </cell>
          <cell r="F126">
            <v>3755.1066666666675</v>
          </cell>
          <cell r="G126">
            <v>3755.1066666666675</v>
          </cell>
          <cell r="H126">
            <v>1.0238034300000001</v>
          </cell>
          <cell r="I126">
            <v>2.9849999999999999</v>
          </cell>
          <cell r="J126">
            <v>2.0150000000000001</v>
          </cell>
          <cell r="L126">
            <v>7192.2</v>
          </cell>
          <cell r="M126">
            <v>18918.05058066624</v>
          </cell>
          <cell r="N126">
            <v>11725.85058066624</v>
          </cell>
          <cell r="O126">
            <v>6272.1</v>
          </cell>
          <cell r="P126">
            <v>11591.140622327841</v>
          </cell>
          <cell r="Q126">
            <v>5319.0406223278405</v>
          </cell>
          <cell r="R126">
            <v>1.6303565780520897</v>
          </cell>
          <cell r="S126">
            <v>0.84804780254266354</v>
          </cell>
          <cell r="T126">
            <v>57</v>
          </cell>
          <cell r="V126" t="str">
            <v/>
          </cell>
          <cell r="W126" t="str">
            <v>Mars</v>
          </cell>
          <cell r="X126">
            <v>2016</v>
          </cell>
        </row>
        <row r="127">
          <cell r="B127" t="str">
            <v>Simulation</v>
          </cell>
          <cell r="C127" t="str">
            <v>Avril-2016</v>
          </cell>
          <cell r="D127">
            <v>4636.9400000000005</v>
          </cell>
          <cell r="E127">
            <v>4636.9400000000005</v>
          </cell>
          <cell r="F127">
            <v>3755.1066666666675</v>
          </cell>
          <cell r="G127">
            <v>3755.1066666666675</v>
          </cell>
          <cell r="H127">
            <v>1.0238034300000001</v>
          </cell>
          <cell r="I127">
            <v>2.9849999999999999</v>
          </cell>
          <cell r="J127">
            <v>2.0150000000000001</v>
          </cell>
          <cell r="L127">
            <v>7192.2</v>
          </cell>
          <cell r="M127">
            <v>18918.05058066624</v>
          </cell>
          <cell r="N127">
            <v>11725.85058066624</v>
          </cell>
          <cell r="O127">
            <v>6272.1</v>
          </cell>
          <cell r="P127">
            <v>11591.140622327841</v>
          </cell>
          <cell r="Q127">
            <v>5319.0406223278405</v>
          </cell>
          <cell r="R127">
            <v>1.6303565780520897</v>
          </cell>
          <cell r="S127">
            <v>0.84804780254266354</v>
          </cell>
          <cell r="T127">
            <v>58</v>
          </cell>
          <cell r="V127" t="str">
            <v/>
          </cell>
          <cell r="W127" t="str">
            <v>Avril</v>
          </cell>
          <cell r="X127">
            <v>2016</v>
          </cell>
        </row>
        <row r="128">
          <cell r="B128" t="str">
            <v>Simulation</v>
          </cell>
          <cell r="C128" t="str">
            <v>Mai-2016</v>
          </cell>
          <cell r="D128">
            <v>4636.9400000000005</v>
          </cell>
          <cell r="E128">
            <v>4636.9400000000005</v>
          </cell>
          <cell r="F128">
            <v>3755.1066666666675</v>
          </cell>
          <cell r="G128">
            <v>3755.1066666666675</v>
          </cell>
          <cell r="H128">
            <v>1.0238034300000001</v>
          </cell>
          <cell r="I128">
            <v>2.9849999999999999</v>
          </cell>
          <cell r="J128">
            <v>2.0150000000000001</v>
          </cell>
          <cell r="L128">
            <v>7192.2</v>
          </cell>
          <cell r="M128">
            <v>18918.05058066624</v>
          </cell>
          <cell r="N128">
            <v>11725.85058066624</v>
          </cell>
          <cell r="O128">
            <v>6272.1</v>
          </cell>
          <cell r="P128">
            <v>11591.140622327841</v>
          </cell>
          <cell r="Q128">
            <v>5319.0406223278405</v>
          </cell>
          <cell r="R128">
            <v>1.6303565780520897</v>
          </cell>
          <cell r="S128">
            <v>0.84804780254266354</v>
          </cell>
          <cell r="T128">
            <v>59</v>
          </cell>
          <cell r="V128" t="str">
            <v/>
          </cell>
          <cell r="W128" t="str">
            <v>Mai</v>
          </cell>
          <cell r="X128">
            <v>2016</v>
          </cell>
        </row>
        <row r="129">
          <cell r="B129" t="str">
            <v>Simulation</v>
          </cell>
          <cell r="C129" t="str">
            <v>Juin-2016</v>
          </cell>
          <cell r="D129">
            <v>4636.9400000000005</v>
          </cell>
          <cell r="E129">
            <v>4636.9400000000005</v>
          </cell>
          <cell r="F129">
            <v>3755.1066666666675</v>
          </cell>
          <cell r="G129">
            <v>3755.1066666666675</v>
          </cell>
          <cell r="H129">
            <v>1.0238034300000001</v>
          </cell>
          <cell r="I129">
            <v>2.9849999999999999</v>
          </cell>
          <cell r="J129">
            <v>2.0150000000000001</v>
          </cell>
          <cell r="L129">
            <v>7192.2</v>
          </cell>
          <cell r="M129">
            <v>18918.05058066624</v>
          </cell>
          <cell r="N129">
            <v>11725.85058066624</v>
          </cell>
          <cell r="O129">
            <v>6272.1</v>
          </cell>
          <cell r="P129">
            <v>11591.140622327841</v>
          </cell>
          <cell r="Q129">
            <v>5319.0406223278405</v>
          </cell>
          <cell r="R129">
            <v>1.6303565780520897</v>
          </cell>
          <cell r="S129">
            <v>0.84804780254266354</v>
          </cell>
          <cell r="T129">
            <v>60</v>
          </cell>
          <cell r="V129" t="str">
            <v/>
          </cell>
          <cell r="W129" t="str">
            <v>Juin</v>
          </cell>
          <cell r="X129">
            <v>2016</v>
          </cell>
        </row>
        <row r="130">
          <cell r="B130" t="str">
            <v>Simulation</v>
          </cell>
          <cell r="C130" t="str">
            <v>Juillet-2016</v>
          </cell>
          <cell r="D130">
            <v>4636.9400000000005</v>
          </cell>
          <cell r="E130">
            <v>4636.9400000000005</v>
          </cell>
          <cell r="F130">
            <v>3755.1066666666675</v>
          </cell>
          <cell r="G130">
            <v>3755.1066666666675</v>
          </cell>
          <cell r="H130">
            <v>1.0238034300000001</v>
          </cell>
          <cell r="I130">
            <v>2.9849999999999999</v>
          </cell>
          <cell r="J130">
            <v>2.0150000000000001</v>
          </cell>
          <cell r="L130">
            <v>7192.2</v>
          </cell>
          <cell r="M130">
            <v>18918.05058066624</v>
          </cell>
          <cell r="N130">
            <v>11725.85058066624</v>
          </cell>
          <cell r="O130">
            <v>6272.1</v>
          </cell>
          <cell r="P130">
            <v>11591.140622327841</v>
          </cell>
          <cell r="Q130">
            <v>5319.0406223278405</v>
          </cell>
          <cell r="R130">
            <v>1.6303565780520897</v>
          </cell>
          <cell r="S130">
            <v>0.84804780254266354</v>
          </cell>
          <cell r="T130">
            <v>61</v>
          </cell>
          <cell r="V130" t="str">
            <v/>
          </cell>
          <cell r="W130" t="str">
            <v>Juillet</v>
          </cell>
          <cell r="X130">
            <v>2016</v>
          </cell>
        </row>
        <row r="131">
          <cell r="B131" t="str">
            <v>Simulation</v>
          </cell>
          <cell r="C131" t="str">
            <v>Août-2016</v>
          </cell>
          <cell r="D131">
            <v>4636.9400000000005</v>
          </cell>
          <cell r="E131">
            <v>4636.9400000000005</v>
          </cell>
          <cell r="F131">
            <v>3755.1066666666675</v>
          </cell>
          <cell r="G131">
            <v>3755.1066666666675</v>
          </cell>
          <cell r="H131">
            <v>1.0238034300000001</v>
          </cell>
          <cell r="I131">
            <v>2.9849999999999999</v>
          </cell>
          <cell r="J131">
            <v>2.0150000000000001</v>
          </cell>
          <cell r="L131">
            <v>7192.2</v>
          </cell>
          <cell r="M131">
            <v>18918.05058066624</v>
          </cell>
          <cell r="N131">
            <v>11725.85058066624</v>
          </cell>
          <cell r="O131">
            <v>6272.1</v>
          </cell>
          <cell r="P131">
            <v>11591.140622327841</v>
          </cell>
          <cell r="Q131">
            <v>5319.0406223278405</v>
          </cell>
          <cell r="R131">
            <v>1.6303565780520897</v>
          </cell>
          <cell r="S131">
            <v>0.84804780254266354</v>
          </cell>
          <cell r="T131">
            <v>62</v>
          </cell>
          <cell r="V131" t="str">
            <v/>
          </cell>
          <cell r="W131" t="str">
            <v>Août</v>
          </cell>
          <cell r="X131">
            <v>2016</v>
          </cell>
        </row>
        <row r="132">
          <cell r="B132" t="str">
            <v>Simulation</v>
          </cell>
          <cell r="C132" t="str">
            <v>Septembre-2016</v>
          </cell>
          <cell r="D132">
            <v>4636.9400000000005</v>
          </cell>
          <cell r="E132">
            <v>4636.9400000000005</v>
          </cell>
          <cell r="F132">
            <v>3755.1066666666675</v>
          </cell>
          <cell r="G132">
            <v>3755.1066666666675</v>
          </cell>
          <cell r="H132">
            <v>1.0238034300000001</v>
          </cell>
          <cell r="I132">
            <v>2.9849999999999999</v>
          </cell>
          <cell r="J132">
            <v>2.0150000000000001</v>
          </cell>
          <cell r="L132">
            <v>7192.2</v>
          </cell>
          <cell r="M132">
            <v>18918.05058066624</v>
          </cell>
          <cell r="N132">
            <v>11725.85058066624</v>
          </cell>
          <cell r="O132">
            <v>6272.1</v>
          </cell>
          <cell r="P132">
            <v>11591.140622327841</v>
          </cell>
          <cell r="Q132">
            <v>5319.0406223278405</v>
          </cell>
          <cell r="R132">
            <v>1.6303565780520897</v>
          </cell>
          <cell r="S132">
            <v>0.84804780254266354</v>
          </cell>
          <cell r="T132">
            <v>63</v>
          </cell>
          <cell r="V132" t="str">
            <v/>
          </cell>
          <cell r="W132" t="str">
            <v>Septembre</v>
          </cell>
          <cell r="X132">
            <v>2016</v>
          </cell>
        </row>
        <row r="133">
          <cell r="B133" t="str">
            <v>Simulation</v>
          </cell>
          <cell r="C133" t="str">
            <v>Octobre-2016</v>
          </cell>
          <cell r="D133">
            <v>4636.9400000000005</v>
          </cell>
          <cell r="E133">
            <v>4636.9400000000005</v>
          </cell>
          <cell r="F133">
            <v>3755.1066666666675</v>
          </cell>
          <cell r="G133">
            <v>3755.1066666666675</v>
          </cell>
          <cell r="H133">
            <v>1.0238034300000001</v>
          </cell>
          <cell r="I133">
            <v>2.9849999999999999</v>
          </cell>
          <cell r="J133">
            <v>2.0150000000000001</v>
          </cell>
          <cell r="L133">
            <v>7192.2</v>
          </cell>
          <cell r="M133">
            <v>18918.05058066624</v>
          </cell>
          <cell r="N133">
            <v>11725.85058066624</v>
          </cell>
          <cell r="O133">
            <v>6272.1</v>
          </cell>
          <cell r="P133">
            <v>11591.140622327841</v>
          </cell>
          <cell r="Q133">
            <v>5319.0406223278405</v>
          </cell>
          <cell r="R133">
            <v>1.6303565780520897</v>
          </cell>
          <cell r="S133">
            <v>0.84804780254266354</v>
          </cell>
          <cell r="T133">
            <v>64</v>
          </cell>
          <cell r="V133" t="str">
            <v/>
          </cell>
          <cell r="W133" t="str">
            <v>Octobre</v>
          </cell>
          <cell r="X133">
            <v>2016</v>
          </cell>
        </row>
        <row r="134">
          <cell r="B134" t="str">
            <v>Simulation</v>
          </cell>
          <cell r="C134" t="str">
            <v>Novembre-2016</v>
          </cell>
          <cell r="D134">
            <v>4636.9400000000005</v>
          </cell>
          <cell r="E134">
            <v>4636.9400000000005</v>
          </cell>
          <cell r="F134">
            <v>3755.1066666666675</v>
          </cell>
          <cell r="G134">
            <v>3755.1066666666675</v>
          </cell>
          <cell r="H134">
            <v>1.0238034300000001</v>
          </cell>
          <cell r="I134">
            <v>2.9849999999999999</v>
          </cell>
          <cell r="J134">
            <v>2.0150000000000001</v>
          </cell>
          <cell r="L134">
            <v>7192.2</v>
          </cell>
          <cell r="M134">
            <v>18918.05058066624</v>
          </cell>
          <cell r="N134">
            <v>11725.85058066624</v>
          </cell>
          <cell r="O134">
            <v>6272.1</v>
          </cell>
          <cell r="P134">
            <v>11591.140622327841</v>
          </cell>
          <cell r="Q134">
            <v>5319.0406223278405</v>
          </cell>
          <cell r="R134">
            <v>1.6303565780520897</v>
          </cell>
          <cell r="S134">
            <v>0.84804780254266354</v>
          </cell>
          <cell r="T134">
            <v>65</v>
          </cell>
          <cell r="V134" t="str">
            <v/>
          </cell>
          <cell r="W134" t="str">
            <v>Novembre</v>
          </cell>
          <cell r="X134">
            <v>2016</v>
          </cell>
        </row>
        <row r="135">
          <cell r="B135" t="str">
            <v>Simulation</v>
          </cell>
          <cell r="C135" t="str">
            <v>Décembre-2016</v>
          </cell>
          <cell r="D135">
            <v>4636.9400000000005</v>
          </cell>
          <cell r="E135">
            <v>4636.9400000000005</v>
          </cell>
          <cell r="F135">
            <v>3755.1066666666675</v>
          </cell>
          <cell r="G135">
            <v>3755.1066666666675</v>
          </cell>
          <cell r="H135">
            <v>1.0238034300000001</v>
          </cell>
          <cell r="I135">
            <v>2.9849999999999999</v>
          </cell>
          <cell r="J135">
            <v>2.0150000000000001</v>
          </cell>
          <cell r="L135">
            <v>7192.2</v>
          </cell>
          <cell r="M135">
            <v>18918.05058066624</v>
          </cell>
          <cell r="N135">
            <v>11725.85058066624</v>
          </cell>
          <cell r="O135">
            <v>6272.1</v>
          </cell>
          <cell r="P135">
            <v>11591.140622327841</v>
          </cell>
          <cell r="Q135">
            <v>5319.0406223278405</v>
          </cell>
          <cell r="R135">
            <v>1.6303565780520897</v>
          </cell>
          <cell r="S135">
            <v>0.84804780254266354</v>
          </cell>
          <cell r="T135">
            <v>66</v>
          </cell>
          <cell r="V135" t="str">
            <v/>
          </cell>
          <cell r="W135" t="str">
            <v>Décembre</v>
          </cell>
          <cell r="X135">
            <v>2016</v>
          </cell>
        </row>
        <row r="136">
          <cell r="B136" t="str">
            <v>Simulation</v>
          </cell>
          <cell r="C136" t="str">
            <v>Janvier-2017</v>
          </cell>
          <cell r="D136">
            <v>4636.9400000000005</v>
          </cell>
          <cell r="E136">
            <v>4636.9400000000005</v>
          </cell>
          <cell r="F136">
            <v>3755.1066666666675</v>
          </cell>
          <cell r="G136">
            <v>3755.1066666666675</v>
          </cell>
          <cell r="H136">
            <v>1.0238034300000001</v>
          </cell>
          <cell r="I136">
            <v>2.9849999999999999</v>
          </cell>
          <cell r="J136">
            <v>2.0150000000000001</v>
          </cell>
          <cell r="L136">
            <v>7192.2</v>
          </cell>
          <cell r="M136">
            <v>18918.05058066624</v>
          </cell>
          <cell r="N136">
            <v>11725.85058066624</v>
          </cell>
          <cell r="O136">
            <v>6272.1</v>
          </cell>
          <cell r="P136">
            <v>11591.140622327841</v>
          </cell>
          <cell r="Q136">
            <v>5319.0406223278405</v>
          </cell>
          <cell r="R136">
            <v>1.6303565780520897</v>
          </cell>
          <cell r="S136">
            <v>0.84804780254266354</v>
          </cell>
          <cell r="T136">
            <v>67</v>
          </cell>
          <cell r="V136" t="str">
            <v>Janvier-2017</v>
          </cell>
          <cell r="W136" t="str">
            <v>Janvier</v>
          </cell>
          <cell r="X136">
            <v>2017</v>
          </cell>
        </row>
        <row r="137">
          <cell r="B137" t="str">
            <v>Simulation</v>
          </cell>
          <cell r="C137" t="str">
            <v>Février-2017</v>
          </cell>
          <cell r="D137">
            <v>4636.9400000000005</v>
          </cell>
          <cell r="E137">
            <v>4636.9400000000005</v>
          </cell>
          <cell r="F137">
            <v>3755.1066666666675</v>
          </cell>
          <cell r="G137">
            <v>3755.1066666666675</v>
          </cell>
          <cell r="H137">
            <v>1.0238034300000001</v>
          </cell>
          <cell r="I137">
            <v>2.9849999999999999</v>
          </cell>
          <cell r="J137">
            <v>2.0150000000000001</v>
          </cell>
          <cell r="L137">
            <v>7192.2</v>
          </cell>
          <cell r="M137">
            <v>18918.05058066624</v>
          </cell>
          <cell r="N137">
            <v>11725.85058066624</v>
          </cell>
          <cell r="O137">
            <v>6272.1</v>
          </cell>
          <cell r="P137">
            <v>11591.140622327841</v>
          </cell>
          <cell r="Q137">
            <v>5319.0406223278405</v>
          </cell>
          <cell r="R137">
            <v>1.6303565780520897</v>
          </cell>
          <cell r="S137">
            <v>0.84804780254266354</v>
          </cell>
          <cell r="T137">
            <v>68</v>
          </cell>
          <cell r="V137" t="str">
            <v/>
          </cell>
          <cell r="W137" t="str">
            <v>Février</v>
          </cell>
          <cell r="X137">
            <v>2017</v>
          </cell>
        </row>
        <row r="138">
          <cell r="B138" t="str">
            <v>Simulation</v>
          </cell>
          <cell r="C138" t="str">
            <v>Mars-2017</v>
          </cell>
          <cell r="D138">
            <v>4636.9400000000005</v>
          </cell>
          <cell r="E138">
            <v>4636.9400000000005</v>
          </cell>
          <cell r="F138">
            <v>3755.1066666666675</v>
          </cell>
          <cell r="G138">
            <v>3755.1066666666675</v>
          </cell>
          <cell r="H138">
            <v>1.0238034300000001</v>
          </cell>
          <cell r="I138">
            <v>2.9849999999999999</v>
          </cell>
          <cell r="J138">
            <v>2.0150000000000001</v>
          </cell>
          <cell r="L138">
            <v>7192.2</v>
          </cell>
          <cell r="M138">
            <v>18918.05058066624</v>
          </cell>
          <cell r="N138">
            <v>11725.85058066624</v>
          </cell>
          <cell r="O138">
            <v>6272.1</v>
          </cell>
          <cell r="P138">
            <v>11591.140622327841</v>
          </cell>
          <cell r="Q138">
            <v>5319.0406223278405</v>
          </cell>
          <cell r="R138">
            <v>1.6303565780520897</v>
          </cell>
          <cell r="S138">
            <v>0.84804780254266354</v>
          </cell>
          <cell r="T138">
            <v>69</v>
          </cell>
          <cell r="V138" t="str">
            <v/>
          </cell>
          <cell r="W138" t="str">
            <v>Mars</v>
          </cell>
          <cell r="X138">
            <v>2017</v>
          </cell>
        </row>
        <row r="139">
          <cell r="B139" t="str">
            <v>Simulation</v>
          </cell>
          <cell r="C139" t="str">
            <v>Avril-2017</v>
          </cell>
          <cell r="D139">
            <v>4636.9400000000005</v>
          </cell>
          <cell r="E139">
            <v>4636.9400000000005</v>
          </cell>
          <cell r="F139">
            <v>3755.1066666666675</v>
          </cell>
          <cell r="G139">
            <v>3755.1066666666675</v>
          </cell>
          <cell r="H139">
            <v>1.0238034300000001</v>
          </cell>
          <cell r="I139">
            <v>2.9849999999999999</v>
          </cell>
          <cell r="J139">
            <v>2.0150000000000001</v>
          </cell>
          <cell r="L139">
            <v>7192.2</v>
          </cell>
          <cell r="M139">
            <v>18918.05058066624</v>
          </cell>
          <cell r="N139">
            <v>11725.85058066624</v>
          </cell>
          <cell r="O139">
            <v>6272.1</v>
          </cell>
          <cell r="P139">
            <v>11591.140622327841</v>
          </cell>
          <cell r="Q139">
            <v>5319.0406223278405</v>
          </cell>
          <cell r="R139">
            <v>1.6303565780520897</v>
          </cell>
          <cell r="S139">
            <v>0.84804780254266354</v>
          </cell>
          <cell r="T139">
            <v>70</v>
          </cell>
          <cell r="V139" t="str">
            <v/>
          </cell>
          <cell r="W139" t="str">
            <v>Avril</v>
          </cell>
          <cell r="X139">
            <v>2017</v>
          </cell>
        </row>
        <row r="140">
          <cell r="B140" t="str">
            <v>Simulation</v>
          </cell>
          <cell r="C140" t="str">
            <v>Mai-2017</v>
          </cell>
          <cell r="D140">
            <v>4636.9400000000005</v>
          </cell>
          <cell r="E140">
            <v>4636.9400000000005</v>
          </cell>
          <cell r="F140">
            <v>3755.1066666666675</v>
          </cell>
          <cell r="G140">
            <v>3755.1066666666675</v>
          </cell>
          <cell r="H140">
            <v>1.0238034300000001</v>
          </cell>
          <cell r="I140">
            <v>2.9849999999999999</v>
          </cell>
          <cell r="J140">
            <v>2.0150000000000001</v>
          </cell>
          <cell r="L140">
            <v>7192.2</v>
          </cell>
          <cell r="M140">
            <v>18918.05058066624</v>
          </cell>
          <cell r="N140">
            <v>11725.85058066624</v>
          </cell>
          <cell r="O140">
            <v>6272.1</v>
          </cell>
          <cell r="P140">
            <v>11591.140622327841</v>
          </cell>
          <cell r="Q140">
            <v>5319.0406223278405</v>
          </cell>
          <cell r="R140">
            <v>1.6303565780520897</v>
          </cell>
          <cell r="S140">
            <v>0.84804780254266354</v>
          </cell>
          <cell r="T140">
            <v>71</v>
          </cell>
          <cell r="V140" t="str">
            <v/>
          </cell>
          <cell r="W140" t="str">
            <v>Mai</v>
          </cell>
          <cell r="X140">
            <v>2017</v>
          </cell>
        </row>
        <row r="141">
          <cell r="B141" t="str">
            <v>Simulation</v>
          </cell>
          <cell r="C141" t="str">
            <v>Juin-2017</v>
          </cell>
          <cell r="D141">
            <v>4636.9400000000005</v>
          </cell>
          <cell r="E141">
            <v>4636.9400000000005</v>
          </cell>
          <cell r="F141">
            <v>3755.1066666666675</v>
          </cell>
          <cell r="G141">
            <v>3755.1066666666675</v>
          </cell>
          <cell r="H141">
            <v>1.0238034300000001</v>
          </cell>
          <cell r="I141">
            <v>2.9849999999999999</v>
          </cell>
          <cell r="J141">
            <v>2.0150000000000001</v>
          </cell>
          <cell r="L141">
            <v>7192.2</v>
          </cell>
          <cell r="M141">
            <v>18918.05058066624</v>
          </cell>
          <cell r="N141">
            <v>11725.85058066624</v>
          </cell>
          <cell r="O141">
            <v>6272.1</v>
          </cell>
          <cell r="P141">
            <v>11591.140622327841</v>
          </cell>
          <cell r="Q141">
            <v>5319.0406223278405</v>
          </cell>
          <cell r="R141">
            <v>1.6303565780520897</v>
          </cell>
          <cell r="S141">
            <v>0.84804780254266354</v>
          </cell>
          <cell r="T141">
            <v>72</v>
          </cell>
          <cell r="V141" t="str">
            <v/>
          </cell>
          <cell r="W141" t="str">
            <v>Juin</v>
          </cell>
          <cell r="X141">
            <v>2017</v>
          </cell>
        </row>
        <row r="142">
          <cell r="B142" t="str">
            <v>Simulation</v>
          </cell>
          <cell r="C142" t="str">
            <v>Juillet-2017</v>
          </cell>
          <cell r="D142">
            <v>4636.9400000000005</v>
          </cell>
          <cell r="E142">
            <v>4636.9400000000005</v>
          </cell>
          <cell r="F142">
            <v>3755.1066666666675</v>
          </cell>
          <cell r="G142">
            <v>3755.1066666666675</v>
          </cell>
          <cell r="H142">
            <v>1.0238034300000001</v>
          </cell>
          <cell r="I142">
            <v>2.9849999999999999</v>
          </cell>
          <cell r="J142">
            <v>2.0150000000000001</v>
          </cell>
          <cell r="L142">
            <v>7192.2</v>
          </cell>
          <cell r="M142">
            <v>18918.05058066624</v>
          </cell>
          <cell r="N142">
            <v>11725.85058066624</v>
          </cell>
          <cell r="O142">
            <v>6272.1</v>
          </cell>
          <cell r="P142">
            <v>11591.140622327841</v>
          </cell>
          <cell r="Q142">
            <v>5319.0406223278405</v>
          </cell>
          <cell r="R142">
            <v>1.6303565780520897</v>
          </cell>
          <cell r="S142">
            <v>0.84804780254266354</v>
          </cell>
          <cell r="T142">
            <v>73</v>
          </cell>
          <cell r="V142" t="str">
            <v/>
          </cell>
          <cell r="W142" t="str">
            <v>Juillet</v>
          </cell>
          <cell r="X142">
            <v>2017</v>
          </cell>
        </row>
        <row r="143">
          <cell r="B143" t="str">
            <v>Simulation</v>
          </cell>
          <cell r="C143" t="str">
            <v>Août-2017</v>
          </cell>
          <cell r="D143">
            <v>4636.9400000000005</v>
          </cell>
          <cell r="E143">
            <v>4636.9400000000005</v>
          </cell>
          <cell r="F143">
            <v>3755.1066666666675</v>
          </cell>
          <cell r="G143">
            <v>3755.1066666666675</v>
          </cell>
          <cell r="H143">
            <v>1.0238034300000001</v>
          </cell>
          <cell r="I143">
            <v>2.9849999999999999</v>
          </cell>
          <cell r="J143">
            <v>2.0150000000000001</v>
          </cell>
          <cell r="L143">
            <v>7192.2</v>
          </cell>
          <cell r="M143">
            <v>18918.05058066624</v>
          </cell>
          <cell r="N143">
            <v>11725.85058066624</v>
          </cell>
          <cell r="O143">
            <v>6272.1</v>
          </cell>
          <cell r="P143">
            <v>11591.140622327841</v>
          </cell>
          <cell r="Q143">
            <v>5319.0406223278405</v>
          </cell>
          <cell r="R143">
            <v>1.6303565780520897</v>
          </cell>
          <cell r="S143">
            <v>0.84804780254266354</v>
          </cell>
          <cell r="T143">
            <v>74</v>
          </cell>
          <cell r="V143" t="str">
            <v/>
          </cell>
          <cell r="W143" t="str">
            <v>Août</v>
          </cell>
          <cell r="X143">
            <v>2017</v>
          </cell>
        </row>
        <row r="144">
          <cell r="B144" t="str">
            <v>Simulation</v>
          </cell>
          <cell r="C144" t="str">
            <v>Septembre-2017</v>
          </cell>
          <cell r="D144">
            <v>4636.9400000000005</v>
          </cell>
          <cell r="E144">
            <v>4636.9400000000005</v>
          </cell>
          <cell r="F144">
            <v>3755.1066666666675</v>
          </cell>
          <cell r="G144">
            <v>3755.1066666666675</v>
          </cell>
          <cell r="H144">
            <v>1.0238034300000001</v>
          </cell>
          <cell r="I144">
            <v>2.9849999999999999</v>
          </cell>
          <cell r="J144">
            <v>2.0150000000000001</v>
          </cell>
          <cell r="L144">
            <v>7192.2</v>
          </cell>
          <cell r="M144">
            <v>18918.05058066624</v>
          </cell>
          <cell r="N144">
            <v>11725.85058066624</v>
          </cell>
          <cell r="O144">
            <v>6272.1</v>
          </cell>
          <cell r="P144">
            <v>11591.140622327841</v>
          </cell>
          <cell r="Q144">
            <v>5319.0406223278405</v>
          </cell>
          <cell r="R144">
            <v>1.6303565780520897</v>
          </cell>
          <cell r="S144">
            <v>0.84804780254266354</v>
          </cell>
          <cell r="T144">
            <v>75</v>
          </cell>
          <cell r="V144" t="str">
            <v/>
          </cell>
          <cell r="W144" t="str">
            <v>Septembre</v>
          </cell>
          <cell r="X144">
            <v>2017</v>
          </cell>
        </row>
        <row r="145">
          <cell r="B145" t="str">
            <v>Simulation</v>
          </cell>
          <cell r="C145" t="str">
            <v>Octobre-2017</v>
          </cell>
          <cell r="D145">
            <v>4636.9400000000005</v>
          </cell>
          <cell r="E145">
            <v>4636.9400000000005</v>
          </cell>
          <cell r="F145">
            <v>3755.1066666666675</v>
          </cell>
          <cell r="G145">
            <v>3755.1066666666675</v>
          </cell>
          <cell r="H145">
            <v>1.0238034300000001</v>
          </cell>
          <cell r="I145">
            <v>2.9849999999999999</v>
          </cell>
          <cell r="J145">
            <v>2.0150000000000001</v>
          </cell>
          <cell r="L145">
            <v>7192.2</v>
          </cell>
          <cell r="M145">
            <v>18918.05058066624</v>
          </cell>
          <cell r="N145">
            <v>11725.85058066624</v>
          </cell>
          <cell r="O145">
            <v>6272.1</v>
          </cell>
          <cell r="P145">
            <v>11591.140622327841</v>
          </cell>
          <cell r="Q145">
            <v>5319.0406223278405</v>
          </cell>
          <cell r="R145">
            <v>1.6303565780520897</v>
          </cell>
          <cell r="S145">
            <v>0.84804780254266354</v>
          </cell>
          <cell r="T145">
            <v>76</v>
          </cell>
          <cell r="V145" t="str">
            <v/>
          </cell>
          <cell r="W145" t="str">
            <v>Octobre</v>
          </cell>
          <cell r="X145">
            <v>2017</v>
          </cell>
        </row>
        <row r="146">
          <cell r="B146" t="str">
            <v>Simulation</v>
          </cell>
          <cell r="C146" t="str">
            <v>Novembre-2017</v>
          </cell>
          <cell r="D146">
            <v>4636.9400000000005</v>
          </cell>
          <cell r="E146">
            <v>4636.9400000000005</v>
          </cell>
          <cell r="F146">
            <v>3755.1066666666675</v>
          </cell>
          <cell r="G146">
            <v>3755.1066666666675</v>
          </cell>
          <cell r="H146">
            <v>1.0238034300000001</v>
          </cell>
          <cell r="I146">
            <v>2.9849999999999999</v>
          </cell>
          <cell r="J146">
            <v>2.0150000000000001</v>
          </cell>
          <cell r="L146">
            <v>7192.2</v>
          </cell>
          <cell r="M146">
            <v>18918.05058066624</v>
          </cell>
          <cell r="N146">
            <v>11725.85058066624</v>
          </cell>
          <cell r="O146">
            <v>6272.1</v>
          </cell>
          <cell r="P146">
            <v>11591.140622327841</v>
          </cell>
          <cell r="Q146">
            <v>5319.0406223278405</v>
          </cell>
          <cell r="R146">
            <v>1.6303565780520897</v>
          </cell>
          <cell r="S146">
            <v>0.84804780254266354</v>
          </cell>
          <cell r="T146">
            <v>77</v>
          </cell>
          <cell r="V146" t="str">
            <v/>
          </cell>
          <cell r="W146" t="str">
            <v>Novembre</v>
          </cell>
          <cell r="X146">
            <v>2017</v>
          </cell>
        </row>
        <row r="147">
          <cell r="B147" t="str">
            <v>Simulation</v>
          </cell>
          <cell r="C147" t="str">
            <v>Décembre-2017</v>
          </cell>
          <cell r="D147">
            <v>4636.9400000000005</v>
          </cell>
          <cell r="E147">
            <v>4636.9400000000005</v>
          </cell>
          <cell r="F147">
            <v>3755.1066666666675</v>
          </cell>
          <cell r="G147">
            <v>3755.1066666666675</v>
          </cell>
          <cell r="H147">
            <v>1.0238034300000001</v>
          </cell>
          <cell r="I147">
            <v>2.9849999999999999</v>
          </cell>
          <cell r="J147">
            <v>2.0150000000000001</v>
          </cell>
          <cell r="L147">
            <v>7192.2</v>
          </cell>
          <cell r="M147">
            <v>18918.05058066624</v>
          </cell>
          <cell r="N147">
            <v>11725.85058066624</v>
          </cell>
          <cell r="O147">
            <v>6272.1</v>
          </cell>
          <cell r="P147">
            <v>11591.140622327841</v>
          </cell>
          <cell r="Q147">
            <v>5319.0406223278405</v>
          </cell>
          <cell r="R147">
            <v>1.6303565780520897</v>
          </cell>
          <cell r="S147">
            <v>0.84804780254266354</v>
          </cell>
          <cell r="T147">
            <v>78</v>
          </cell>
          <cell r="V147" t="str">
            <v/>
          </cell>
          <cell r="W147" t="str">
            <v>Décembre</v>
          </cell>
          <cell r="X147">
            <v>2017</v>
          </cell>
        </row>
        <row r="148">
          <cell r="B148" t="str">
            <v>Simulation</v>
          </cell>
          <cell r="C148" t="str">
            <v>Janvier-2018</v>
          </cell>
          <cell r="D148">
            <v>4636.9400000000005</v>
          </cell>
          <cell r="E148">
            <v>4636.9400000000005</v>
          </cell>
          <cell r="F148">
            <v>3755.1066666666675</v>
          </cell>
          <cell r="G148">
            <v>3755.1066666666675</v>
          </cell>
          <cell r="H148">
            <v>1.0238034300000001</v>
          </cell>
          <cell r="I148">
            <v>2.9849999999999999</v>
          </cell>
          <cell r="J148">
            <v>2.0150000000000001</v>
          </cell>
          <cell r="L148">
            <v>7192.2</v>
          </cell>
          <cell r="M148">
            <v>18918.05058066624</v>
          </cell>
          <cell r="N148">
            <v>11725.85058066624</v>
          </cell>
          <cell r="O148">
            <v>6272.1</v>
          </cell>
          <cell r="P148">
            <v>11591.140622327841</v>
          </cell>
          <cell r="Q148">
            <v>5319.0406223278405</v>
          </cell>
          <cell r="R148">
            <v>1.6303565780520897</v>
          </cell>
          <cell r="S148">
            <v>0.84804780254266354</v>
          </cell>
          <cell r="T148">
            <v>79</v>
          </cell>
          <cell r="V148" t="str">
            <v>Janvier-2018</v>
          </cell>
          <cell r="W148" t="str">
            <v>Janvier</v>
          </cell>
          <cell r="X148">
            <v>2018</v>
          </cell>
        </row>
        <row r="149">
          <cell r="B149" t="str">
            <v>Simulation</v>
          </cell>
          <cell r="C149" t="str">
            <v>Février-2018</v>
          </cell>
          <cell r="D149">
            <v>4636.9400000000005</v>
          </cell>
          <cell r="E149">
            <v>4636.9400000000005</v>
          </cell>
          <cell r="F149">
            <v>3755.1066666666675</v>
          </cell>
          <cell r="G149">
            <v>3755.1066666666675</v>
          </cell>
          <cell r="H149">
            <v>1.0238034300000001</v>
          </cell>
          <cell r="I149">
            <v>2.9849999999999999</v>
          </cell>
          <cell r="J149">
            <v>2.0150000000000001</v>
          </cell>
          <cell r="L149">
            <v>7192.2</v>
          </cell>
          <cell r="M149">
            <v>18918.05058066624</v>
          </cell>
          <cell r="N149">
            <v>11725.85058066624</v>
          </cell>
          <cell r="O149">
            <v>6272.1</v>
          </cell>
          <cell r="P149">
            <v>11591.140622327841</v>
          </cell>
          <cell r="Q149">
            <v>5319.0406223278405</v>
          </cell>
          <cell r="R149">
            <v>1.6303565780520897</v>
          </cell>
          <cell r="S149">
            <v>0.84804780254266354</v>
          </cell>
          <cell r="T149">
            <v>80</v>
          </cell>
          <cell r="V149" t="str">
            <v/>
          </cell>
          <cell r="W149" t="str">
            <v>Février</v>
          </cell>
          <cell r="X149">
            <v>2018</v>
          </cell>
        </row>
        <row r="150">
          <cell r="B150" t="str">
            <v>Simulation</v>
          </cell>
          <cell r="C150" t="str">
            <v>Mars-2018</v>
          </cell>
          <cell r="D150">
            <v>4636.9400000000005</v>
          </cell>
          <cell r="E150">
            <v>4636.9400000000005</v>
          </cell>
          <cell r="F150">
            <v>3755.1066666666675</v>
          </cell>
          <cell r="G150">
            <v>3755.1066666666675</v>
          </cell>
          <cell r="H150">
            <v>1.0238034300000001</v>
          </cell>
          <cell r="I150">
            <v>2.9849999999999999</v>
          </cell>
          <cell r="J150">
            <v>2.0150000000000001</v>
          </cell>
          <cell r="L150">
            <v>7192.2</v>
          </cell>
          <cell r="M150">
            <v>18918.05058066624</v>
          </cell>
          <cell r="N150">
            <v>11725.85058066624</v>
          </cell>
          <cell r="O150">
            <v>6272.1</v>
          </cell>
          <cell r="P150">
            <v>11591.140622327841</v>
          </cell>
          <cell r="Q150">
            <v>5319.0406223278405</v>
          </cell>
          <cell r="R150">
            <v>1.6303565780520897</v>
          </cell>
          <cell r="S150">
            <v>0.84804780254266354</v>
          </cell>
          <cell r="T150">
            <v>81</v>
          </cell>
          <cell r="V150" t="str">
            <v/>
          </cell>
          <cell r="W150" t="str">
            <v>Mars</v>
          </cell>
          <cell r="X150">
            <v>2018</v>
          </cell>
        </row>
        <row r="151">
          <cell r="B151" t="str">
            <v>Simulation</v>
          </cell>
          <cell r="C151" t="str">
            <v>Avril-2018</v>
          </cell>
          <cell r="D151">
            <v>4636.9400000000005</v>
          </cell>
          <cell r="E151">
            <v>4636.9400000000005</v>
          </cell>
          <cell r="F151">
            <v>3755.1066666666675</v>
          </cell>
          <cell r="G151">
            <v>3755.1066666666675</v>
          </cell>
          <cell r="H151">
            <v>1.0238034300000001</v>
          </cell>
          <cell r="I151">
            <v>2.9849999999999999</v>
          </cell>
          <cell r="J151">
            <v>2.0150000000000001</v>
          </cell>
          <cell r="L151">
            <v>7192.2</v>
          </cell>
          <cell r="M151">
            <v>18918.05058066624</v>
          </cell>
          <cell r="N151">
            <v>11725.85058066624</v>
          </cell>
          <cell r="O151">
            <v>6272.1</v>
          </cell>
          <cell r="P151">
            <v>11591.140622327841</v>
          </cell>
          <cell r="Q151">
            <v>5319.0406223278405</v>
          </cell>
          <cell r="R151">
            <v>1.6303565780520897</v>
          </cell>
          <cell r="S151">
            <v>0.84804780254266354</v>
          </cell>
          <cell r="T151">
            <v>82</v>
          </cell>
          <cell r="V151" t="str">
            <v/>
          </cell>
          <cell r="W151" t="str">
            <v>Avril</v>
          </cell>
          <cell r="X151">
            <v>2018</v>
          </cell>
        </row>
        <row r="152">
          <cell r="B152" t="str">
            <v>Simulation</v>
          </cell>
          <cell r="C152" t="str">
            <v>Mai-2018</v>
          </cell>
          <cell r="D152">
            <v>4636.9400000000005</v>
          </cell>
          <cell r="E152">
            <v>4636.9400000000005</v>
          </cell>
          <cell r="F152">
            <v>3755.1066666666675</v>
          </cell>
          <cell r="G152">
            <v>3755.1066666666675</v>
          </cell>
          <cell r="H152">
            <v>1.0238034300000001</v>
          </cell>
          <cell r="I152">
            <v>2.9849999999999999</v>
          </cell>
          <cell r="J152">
            <v>2.0150000000000001</v>
          </cell>
          <cell r="L152">
            <v>7192.2</v>
          </cell>
          <cell r="M152">
            <v>18918.05058066624</v>
          </cell>
          <cell r="N152">
            <v>11725.85058066624</v>
          </cell>
          <cell r="O152">
            <v>6272.1</v>
          </cell>
          <cell r="P152">
            <v>11591.140622327841</v>
          </cell>
          <cell r="Q152">
            <v>5319.0406223278405</v>
          </cell>
          <cell r="R152">
            <v>1.6303565780520897</v>
          </cell>
          <cell r="S152">
            <v>0.84804780254266354</v>
          </cell>
          <cell r="T152">
            <v>83</v>
          </cell>
          <cell r="V152" t="str">
            <v/>
          </cell>
          <cell r="W152" t="str">
            <v>Mai</v>
          </cell>
          <cell r="X152">
            <v>2018</v>
          </cell>
        </row>
        <row r="153">
          <cell r="B153" t="str">
            <v>Simulation</v>
          </cell>
          <cell r="C153" t="str">
            <v>Juin-2018</v>
          </cell>
          <cell r="D153">
            <v>4636.9400000000005</v>
          </cell>
          <cell r="E153">
            <v>4636.9400000000005</v>
          </cell>
          <cell r="F153">
            <v>3755.1066666666675</v>
          </cell>
          <cell r="G153">
            <v>3755.1066666666675</v>
          </cell>
          <cell r="H153">
            <v>1.0238034300000001</v>
          </cell>
          <cell r="I153">
            <v>2.9849999999999999</v>
          </cell>
          <cell r="J153">
            <v>2.0150000000000001</v>
          </cell>
          <cell r="L153">
            <v>7192.2</v>
          </cell>
          <cell r="M153">
            <v>18918.05058066624</v>
          </cell>
          <cell r="N153">
            <v>11725.85058066624</v>
          </cell>
          <cell r="O153">
            <v>6272.1</v>
          </cell>
          <cell r="P153">
            <v>11591.140622327841</v>
          </cell>
          <cell r="Q153">
            <v>5319.0406223278405</v>
          </cell>
          <cell r="R153">
            <v>1.6303565780520897</v>
          </cell>
          <cell r="S153">
            <v>0.84804780254266354</v>
          </cell>
          <cell r="T153">
            <v>84</v>
          </cell>
          <cell r="V153" t="str">
            <v/>
          </cell>
          <cell r="W153" t="str">
            <v>Juin</v>
          </cell>
          <cell r="X153">
            <v>2018</v>
          </cell>
        </row>
        <row r="154">
          <cell r="B154" t="str">
            <v>Simulation</v>
          </cell>
          <cell r="C154" t="str">
            <v>Juillet-2018</v>
          </cell>
          <cell r="D154">
            <v>4636.9400000000005</v>
          </cell>
          <cell r="E154">
            <v>4636.9400000000005</v>
          </cell>
          <cell r="F154">
            <v>3755.1066666666675</v>
          </cell>
          <cell r="G154">
            <v>3755.1066666666675</v>
          </cell>
          <cell r="H154">
            <v>1.0238034300000001</v>
          </cell>
          <cell r="I154">
            <v>2.9849999999999999</v>
          </cell>
          <cell r="J154">
            <v>2.0150000000000001</v>
          </cell>
          <cell r="L154">
            <v>7192.2</v>
          </cell>
          <cell r="M154">
            <v>18918.05058066624</v>
          </cell>
          <cell r="N154">
            <v>11725.85058066624</v>
          </cell>
          <cell r="O154">
            <v>6272.1</v>
          </cell>
          <cell r="P154">
            <v>11591.140622327841</v>
          </cell>
          <cell r="Q154">
            <v>5319.0406223278405</v>
          </cell>
          <cell r="R154">
            <v>1.6303565780520897</v>
          </cell>
          <cell r="S154">
            <v>0.84804780254266354</v>
          </cell>
          <cell r="T154">
            <v>85</v>
          </cell>
          <cell r="V154" t="str">
            <v/>
          </cell>
          <cell r="W154" t="str">
            <v>Juillet</v>
          </cell>
          <cell r="X154">
            <v>2018</v>
          </cell>
        </row>
        <row r="155">
          <cell r="B155" t="str">
            <v>Simulation</v>
          </cell>
          <cell r="C155" t="str">
            <v>Août-2018</v>
          </cell>
          <cell r="D155">
            <v>4636.9400000000005</v>
          </cell>
          <cell r="E155">
            <v>4636.9400000000005</v>
          </cell>
          <cell r="F155">
            <v>3755.1066666666675</v>
          </cell>
          <cell r="G155">
            <v>3755.1066666666675</v>
          </cell>
          <cell r="H155">
            <v>1.0238034300000001</v>
          </cell>
          <cell r="I155">
            <v>2.9849999999999999</v>
          </cell>
          <cell r="J155">
            <v>2.0150000000000001</v>
          </cell>
          <cell r="L155">
            <v>7192.2</v>
          </cell>
          <cell r="M155">
            <v>18918.05058066624</v>
          </cell>
          <cell r="N155">
            <v>11725.85058066624</v>
          </cell>
          <cell r="O155">
            <v>6272.1</v>
          </cell>
          <cell r="P155">
            <v>11591.140622327841</v>
          </cell>
          <cell r="Q155">
            <v>5319.0406223278405</v>
          </cell>
          <cell r="R155">
            <v>1.6303565780520897</v>
          </cell>
          <cell r="S155">
            <v>0.84804780254266354</v>
          </cell>
          <cell r="T155">
            <v>86</v>
          </cell>
          <cell r="V155" t="str">
            <v/>
          </cell>
          <cell r="W155" t="str">
            <v>Août</v>
          </cell>
          <cell r="X155">
            <v>2018</v>
          </cell>
        </row>
        <row r="156">
          <cell r="B156" t="str">
            <v>Simulation</v>
          </cell>
          <cell r="C156" t="str">
            <v>Septembre-2018</v>
          </cell>
          <cell r="D156">
            <v>4636.9400000000005</v>
          </cell>
          <cell r="E156">
            <v>4636.9400000000005</v>
          </cell>
          <cell r="F156">
            <v>3755.1066666666675</v>
          </cell>
          <cell r="G156">
            <v>3755.1066666666675</v>
          </cell>
          <cell r="H156">
            <v>1.0238034300000001</v>
          </cell>
          <cell r="I156">
            <v>2.9849999999999999</v>
          </cell>
          <cell r="J156">
            <v>2.0150000000000001</v>
          </cell>
          <cell r="L156">
            <v>7192.2</v>
          </cell>
          <cell r="M156">
            <v>18918.05058066624</v>
          </cell>
          <cell r="N156">
            <v>11725.85058066624</v>
          </cell>
          <cell r="O156">
            <v>6272.1</v>
          </cell>
          <cell r="P156">
            <v>11591.140622327841</v>
          </cell>
          <cell r="Q156">
            <v>5319.0406223278405</v>
          </cell>
          <cell r="R156">
            <v>1.6303565780520897</v>
          </cell>
          <cell r="S156">
            <v>0.84804780254266354</v>
          </cell>
          <cell r="T156">
            <v>87</v>
          </cell>
          <cell r="V156" t="str">
            <v/>
          </cell>
          <cell r="W156" t="str">
            <v>Septembre</v>
          </cell>
          <cell r="X156">
            <v>2018</v>
          </cell>
        </row>
        <row r="157">
          <cell r="B157" t="str">
            <v>Simulation</v>
          </cell>
          <cell r="C157" t="str">
            <v>Octobre-2018</v>
          </cell>
          <cell r="D157">
            <v>4636.9400000000005</v>
          </cell>
          <cell r="E157">
            <v>4636.9400000000005</v>
          </cell>
          <cell r="F157">
            <v>3755.1066666666675</v>
          </cell>
          <cell r="G157">
            <v>3755.1066666666675</v>
          </cell>
          <cell r="H157">
            <v>1.0238034300000001</v>
          </cell>
          <cell r="I157">
            <v>2.9849999999999999</v>
          </cell>
          <cell r="J157">
            <v>2.0150000000000001</v>
          </cell>
          <cell r="L157">
            <v>7192.2</v>
          </cell>
          <cell r="M157">
            <v>18918.05058066624</v>
          </cell>
          <cell r="N157">
            <v>11725.85058066624</v>
          </cell>
          <cell r="O157">
            <v>6272.1</v>
          </cell>
          <cell r="P157">
            <v>11591.140622327841</v>
          </cell>
          <cell r="Q157">
            <v>5319.0406223278405</v>
          </cell>
          <cell r="R157">
            <v>1.6303565780520897</v>
          </cell>
          <cell r="S157">
            <v>0.84804780254266354</v>
          </cell>
          <cell r="T157">
            <v>88</v>
          </cell>
          <cell r="V157" t="str">
            <v/>
          </cell>
          <cell r="W157" t="str">
            <v>Octobre</v>
          </cell>
          <cell r="X157">
            <v>2018</v>
          </cell>
        </row>
        <row r="158">
          <cell r="B158" t="str">
            <v>Simulation</v>
          </cell>
          <cell r="C158" t="str">
            <v>Novembre-2018</v>
          </cell>
          <cell r="D158">
            <v>4636.9400000000005</v>
          </cell>
          <cell r="E158">
            <v>4636.9400000000005</v>
          </cell>
          <cell r="F158">
            <v>3755.1066666666675</v>
          </cell>
          <cell r="G158">
            <v>3755.1066666666675</v>
          </cell>
          <cell r="H158">
            <v>1.0238034300000001</v>
          </cell>
          <cell r="I158">
            <v>2.9849999999999999</v>
          </cell>
          <cell r="J158">
            <v>2.0150000000000001</v>
          </cell>
          <cell r="L158">
            <v>7192.2</v>
          </cell>
          <cell r="M158">
            <v>18918.05058066624</v>
          </cell>
          <cell r="N158">
            <v>11725.85058066624</v>
          </cell>
          <cell r="O158">
            <v>6272.1</v>
          </cell>
          <cell r="P158">
            <v>11591.140622327841</v>
          </cell>
          <cell r="Q158">
            <v>5319.0406223278405</v>
          </cell>
          <cell r="R158">
            <v>1.6303565780520897</v>
          </cell>
          <cell r="S158">
            <v>0.84804780254266354</v>
          </cell>
          <cell r="T158">
            <v>89</v>
          </cell>
          <cell r="V158" t="str">
            <v/>
          </cell>
          <cell r="W158" t="str">
            <v>Novembre</v>
          </cell>
          <cell r="X158">
            <v>2018</v>
          </cell>
        </row>
        <row r="159">
          <cell r="B159" t="str">
            <v>Simulation</v>
          </cell>
          <cell r="C159" t="str">
            <v>Décembre-2018</v>
          </cell>
          <cell r="D159">
            <v>4636.9400000000005</v>
          </cell>
          <cell r="E159">
            <v>4636.9400000000005</v>
          </cell>
          <cell r="F159">
            <v>3755.1066666666675</v>
          </cell>
          <cell r="G159">
            <v>3755.1066666666675</v>
          </cell>
          <cell r="H159">
            <v>1.0238034300000001</v>
          </cell>
          <cell r="I159">
            <v>2.9849999999999999</v>
          </cell>
          <cell r="J159">
            <v>2.0150000000000001</v>
          </cell>
          <cell r="L159">
            <v>7192.2</v>
          </cell>
          <cell r="M159">
            <v>18918.05058066624</v>
          </cell>
          <cell r="N159">
            <v>11725.85058066624</v>
          </cell>
          <cell r="O159">
            <v>6272.1</v>
          </cell>
          <cell r="P159">
            <v>11591.140622327841</v>
          </cell>
          <cell r="Q159">
            <v>5319.0406223278405</v>
          </cell>
          <cell r="R159">
            <v>1.6303565780520897</v>
          </cell>
          <cell r="S159">
            <v>0.84804780254266354</v>
          </cell>
          <cell r="T159">
            <v>90</v>
          </cell>
          <cell r="V159" t="str">
            <v/>
          </cell>
          <cell r="W159" t="str">
            <v>Décembre</v>
          </cell>
          <cell r="X159">
            <v>2018</v>
          </cell>
        </row>
        <row r="160">
          <cell r="B160" t="str">
            <v>Simulation</v>
          </cell>
          <cell r="C160" t="str">
            <v>Janvier-2019</v>
          </cell>
          <cell r="D160">
            <v>4636.9400000000005</v>
          </cell>
          <cell r="E160">
            <v>4636.9400000000005</v>
          </cell>
          <cell r="F160">
            <v>3755.1066666666675</v>
          </cell>
          <cell r="G160">
            <v>3755.1066666666675</v>
          </cell>
          <cell r="H160">
            <v>1.0238034300000001</v>
          </cell>
          <cell r="I160">
            <v>2.9849999999999999</v>
          </cell>
          <cell r="J160">
            <v>2.0150000000000001</v>
          </cell>
          <cell r="L160">
            <v>7192.2</v>
          </cell>
          <cell r="M160">
            <v>18918.05058066624</v>
          </cell>
          <cell r="N160">
            <v>11725.85058066624</v>
          </cell>
          <cell r="O160">
            <v>6272.1</v>
          </cell>
          <cell r="P160">
            <v>11591.140622327841</v>
          </cell>
          <cell r="Q160">
            <v>5319.0406223278405</v>
          </cell>
          <cell r="R160">
            <v>1.6303565780520897</v>
          </cell>
          <cell r="S160">
            <v>0.84804780254266354</v>
          </cell>
          <cell r="T160">
            <v>91</v>
          </cell>
          <cell r="V160" t="str">
            <v>Janvier-2019</v>
          </cell>
          <cell r="W160" t="str">
            <v>Janvier</v>
          </cell>
          <cell r="X160">
            <v>2019</v>
          </cell>
        </row>
        <row r="161">
          <cell r="B161" t="str">
            <v>Simulation</v>
          </cell>
          <cell r="C161" t="str">
            <v>Février-2019</v>
          </cell>
          <cell r="D161">
            <v>4636.9400000000005</v>
          </cell>
          <cell r="E161">
            <v>4636.9400000000005</v>
          </cell>
          <cell r="F161">
            <v>3755.1066666666675</v>
          </cell>
          <cell r="G161">
            <v>3755.1066666666675</v>
          </cell>
          <cell r="H161">
            <v>1.0238034300000001</v>
          </cell>
          <cell r="I161">
            <v>2.9849999999999999</v>
          </cell>
          <cell r="J161">
            <v>2.0150000000000001</v>
          </cell>
          <cell r="L161">
            <v>7192.2</v>
          </cell>
          <cell r="M161">
            <v>18918.05058066624</v>
          </cell>
          <cell r="N161">
            <v>11725.85058066624</v>
          </cell>
          <cell r="O161">
            <v>6272.1</v>
          </cell>
          <cell r="P161">
            <v>11591.140622327841</v>
          </cell>
          <cell r="Q161">
            <v>5319.0406223278405</v>
          </cell>
          <cell r="R161">
            <v>1.6303565780520897</v>
          </cell>
          <cell r="S161">
            <v>0.84804780254266354</v>
          </cell>
          <cell r="T161">
            <v>92</v>
          </cell>
          <cell r="V161" t="str">
            <v/>
          </cell>
          <cell r="W161" t="str">
            <v>Février</v>
          </cell>
          <cell r="X161">
            <v>2019</v>
          </cell>
        </row>
        <row r="162">
          <cell r="B162" t="str">
            <v>Simulation</v>
          </cell>
          <cell r="C162" t="str">
            <v>Mars-2019</v>
          </cell>
          <cell r="D162">
            <v>4636.9400000000005</v>
          </cell>
          <cell r="E162">
            <v>4636.9400000000005</v>
          </cell>
          <cell r="F162">
            <v>3755.1066666666675</v>
          </cell>
          <cell r="G162">
            <v>3755.1066666666675</v>
          </cell>
          <cell r="H162">
            <v>1.0238034300000001</v>
          </cell>
          <cell r="I162">
            <v>2.9849999999999999</v>
          </cell>
          <cell r="J162">
            <v>2.0150000000000001</v>
          </cell>
          <cell r="L162">
            <v>7192.2</v>
          </cell>
          <cell r="M162">
            <v>18918.05058066624</v>
          </cell>
          <cell r="N162">
            <v>11725.85058066624</v>
          </cell>
          <cell r="O162">
            <v>6272.1</v>
          </cell>
          <cell r="P162">
            <v>11591.140622327841</v>
          </cell>
          <cell r="Q162">
            <v>5319.0406223278405</v>
          </cell>
          <cell r="R162">
            <v>1.6303565780520897</v>
          </cell>
          <cell r="S162">
            <v>0.84804780254266354</v>
          </cell>
          <cell r="T162">
            <v>93</v>
          </cell>
          <cell r="V162" t="str">
            <v/>
          </cell>
          <cell r="W162" t="str">
            <v>Mars</v>
          </cell>
          <cell r="X162">
            <v>2019</v>
          </cell>
        </row>
        <row r="163">
          <cell r="B163" t="str">
            <v>Simulation</v>
          </cell>
          <cell r="C163" t="str">
            <v>Avril-2019</v>
          </cell>
          <cell r="D163">
            <v>4636.9400000000005</v>
          </cell>
          <cell r="E163">
            <v>4636.9400000000005</v>
          </cell>
          <cell r="F163">
            <v>3755.1066666666675</v>
          </cell>
          <cell r="G163">
            <v>3755.1066666666675</v>
          </cell>
          <cell r="H163">
            <v>1.0238034300000001</v>
          </cell>
          <cell r="I163">
            <v>2.9849999999999999</v>
          </cell>
          <cell r="J163">
            <v>2.0150000000000001</v>
          </cell>
          <cell r="L163">
            <v>7192.2</v>
          </cell>
          <cell r="M163">
            <v>18918.05058066624</v>
          </cell>
          <cell r="N163">
            <v>11725.85058066624</v>
          </cell>
          <cell r="O163">
            <v>6272.1</v>
          </cell>
          <cell r="P163">
            <v>11591.140622327841</v>
          </cell>
          <cell r="Q163">
            <v>5319.0406223278405</v>
          </cell>
          <cell r="R163">
            <v>1.6303565780520897</v>
          </cell>
          <cell r="S163">
            <v>0.84804780254266354</v>
          </cell>
          <cell r="T163">
            <v>94</v>
          </cell>
          <cell r="V163" t="str">
            <v/>
          </cell>
          <cell r="W163" t="str">
            <v>Avril</v>
          </cell>
          <cell r="X163">
            <v>2019</v>
          </cell>
        </row>
        <row r="164">
          <cell r="B164" t="str">
            <v>Simulation</v>
          </cell>
          <cell r="C164" t="str">
            <v>Mai-2019</v>
          </cell>
          <cell r="D164">
            <v>4636.9400000000005</v>
          </cell>
          <cell r="E164">
            <v>4636.9400000000005</v>
          </cell>
          <cell r="F164">
            <v>3755.1066666666675</v>
          </cell>
          <cell r="G164">
            <v>3755.1066666666675</v>
          </cell>
          <cell r="H164">
            <v>1.0238034300000001</v>
          </cell>
          <cell r="I164">
            <v>2.9849999999999999</v>
          </cell>
          <cell r="J164">
            <v>2.0150000000000001</v>
          </cell>
          <cell r="L164">
            <v>7192.2</v>
          </cell>
          <cell r="M164">
            <v>18918.05058066624</v>
          </cell>
          <cell r="N164">
            <v>11725.85058066624</v>
          </cell>
          <cell r="O164">
            <v>6272.1</v>
          </cell>
          <cell r="P164">
            <v>11591.140622327841</v>
          </cell>
          <cell r="Q164">
            <v>5319.0406223278405</v>
          </cell>
          <cell r="R164">
            <v>1.6303565780520897</v>
          </cell>
          <cell r="S164">
            <v>0.84804780254266354</v>
          </cell>
          <cell r="T164">
            <v>95</v>
          </cell>
          <cell r="V164" t="str">
            <v/>
          </cell>
          <cell r="W164" t="str">
            <v>Mai</v>
          </cell>
          <cell r="X164">
            <v>2019</v>
          </cell>
        </row>
        <row r="165">
          <cell r="B165" t="str">
            <v>Simulation</v>
          </cell>
          <cell r="C165" t="str">
            <v>Juin-2019</v>
          </cell>
          <cell r="D165">
            <v>4636.9400000000005</v>
          </cell>
          <cell r="E165">
            <v>4636.9400000000005</v>
          </cell>
          <cell r="F165">
            <v>3755.1066666666675</v>
          </cell>
          <cell r="G165">
            <v>3755.1066666666675</v>
          </cell>
          <cell r="H165">
            <v>1.0238034300000001</v>
          </cell>
          <cell r="I165">
            <v>2.9849999999999999</v>
          </cell>
          <cell r="J165">
            <v>2.0150000000000001</v>
          </cell>
          <cell r="L165">
            <v>7192.2</v>
          </cell>
          <cell r="M165">
            <v>18918.05058066624</v>
          </cell>
          <cell r="N165">
            <v>11725.85058066624</v>
          </cell>
          <cell r="O165">
            <v>6272.1</v>
          </cell>
          <cell r="P165">
            <v>11591.140622327841</v>
          </cell>
          <cell r="Q165">
            <v>5319.0406223278405</v>
          </cell>
          <cell r="R165">
            <v>1.6303565780520897</v>
          </cell>
          <cell r="S165">
            <v>0.84804780254266354</v>
          </cell>
          <cell r="T165">
            <v>96</v>
          </cell>
          <cell r="V165" t="str">
            <v/>
          </cell>
          <cell r="W165" t="str">
            <v>Juin</v>
          </cell>
          <cell r="X165">
            <v>2019</v>
          </cell>
        </row>
        <row r="166">
          <cell r="B166" t="str">
            <v>Simulation</v>
          </cell>
          <cell r="C166" t="str">
            <v>Juillet-2019</v>
          </cell>
          <cell r="D166">
            <v>4636.9400000000005</v>
          </cell>
          <cell r="E166">
            <v>4636.9400000000005</v>
          </cell>
          <cell r="F166">
            <v>3755.1066666666675</v>
          </cell>
          <cell r="G166">
            <v>3755.1066666666675</v>
          </cell>
          <cell r="H166">
            <v>1.0238034300000001</v>
          </cell>
          <cell r="I166">
            <v>2.9849999999999999</v>
          </cell>
          <cell r="J166">
            <v>2.0150000000000001</v>
          </cell>
          <cell r="L166">
            <v>7192.2</v>
          </cell>
          <cell r="M166">
            <v>18918.05058066624</v>
          </cell>
          <cell r="N166">
            <v>11725.85058066624</v>
          </cell>
          <cell r="O166">
            <v>6272.1</v>
          </cell>
          <cell r="P166">
            <v>11591.140622327841</v>
          </cell>
          <cell r="Q166">
            <v>5319.0406223278405</v>
          </cell>
          <cell r="R166">
            <v>1.6303565780520897</v>
          </cell>
          <cell r="S166">
            <v>0.84804780254266354</v>
          </cell>
          <cell r="T166">
            <v>97</v>
          </cell>
          <cell r="V166" t="str">
            <v/>
          </cell>
          <cell r="W166" t="str">
            <v>Juillet</v>
          </cell>
          <cell r="X166">
            <v>2019</v>
          </cell>
        </row>
        <row r="167">
          <cell r="B167" t="str">
            <v>Simulation</v>
          </cell>
          <cell r="C167" t="str">
            <v>Août-2019</v>
          </cell>
          <cell r="D167">
            <v>4636.9400000000005</v>
          </cell>
          <cell r="E167">
            <v>4636.9400000000005</v>
          </cell>
          <cell r="F167">
            <v>3755.1066666666675</v>
          </cell>
          <cell r="G167">
            <v>3755.1066666666675</v>
          </cell>
          <cell r="H167">
            <v>1.0238034300000001</v>
          </cell>
          <cell r="I167">
            <v>2.9849999999999999</v>
          </cell>
          <cell r="J167">
            <v>2.0150000000000001</v>
          </cell>
          <cell r="L167">
            <v>7192.2</v>
          </cell>
          <cell r="M167">
            <v>18918.05058066624</v>
          </cell>
          <cell r="N167">
            <v>11725.85058066624</v>
          </cell>
          <cell r="O167">
            <v>6272.1</v>
          </cell>
          <cell r="P167">
            <v>11591.140622327841</v>
          </cell>
          <cell r="Q167">
            <v>5319.0406223278405</v>
          </cell>
          <cell r="R167">
            <v>1.6303565780520897</v>
          </cell>
          <cell r="S167">
            <v>0.84804780254266354</v>
          </cell>
          <cell r="T167">
            <v>98</v>
          </cell>
          <cell r="V167" t="str">
            <v/>
          </cell>
          <cell r="W167" t="str">
            <v>Août</v>
          </cell>
          <cell r="X167">
            <v>2019</v>
          </cell>
        </row>
        <row r="168">
          <cell r="B168" t="str">
            <v>Simulation</v>
          </cell>
          <cell r="C168" t="str">
            <v>Septembre-2019</v>
          </cell>
          <cell r="D168">
            <v>4636.9400000000005</v>
          </cell>
          <cell r="E168">
            <v>4636.9400000000005</v>
          </cell>
          <cell r="F168">
            <v>3755.1066666666675</v>
          </cell>
          <cell r="G168">
            <v>3755.1066666666675</v>
          </cell>
          <cell r="H168">
            <v>1.0238034300000001</v>
          </cell>
          <cell r="I168">
            <v>2.9849999999999999</v>
          </cell>
          <cell r="J168">
            <v>2.0150000000000001</v>
          </cell>
          <cell r="L168">
            <v>7192.2</v>
          </cell>
          <cell r="M168">
            <v>18918.05058066624</v>
          </cell>
          <cell r="N168">
            <v>11725.85058066624</v>
          </cell>
          <cell r="O168">
            <v>6272.1</v>
          </cell>
          <cell r="P168">
            <v>11591.140622327841</v>
          </cell>
          <cell r="Q168">
            <v>5319.0406223278405</v>
          </cell>
          <cell r="R168">
            <v>1.6303565780520897</v>
          </cell>
          <cell r="S168">
            <v>0.84804780254266354</v>
          </cell>
          <cell r="T168">
            <v>99</v>
          </cell>
          <cell r="V168" t="str">
            <v/>
          </cell>
          <cell r="W168" t="str">
            <v>Septembre</v>
          </cell>
          <cell r="X168">
            <v>2019</v>
          </cell>
        </row>
        <row r="169">
          <cell r="B169" t="str">
            <v>Simulation</v>
          </cell>
          <cell r="C169" t="str">
            <v>Octobre-2019</v>
          </cell>
          <cell r="D169">
            <v>4636.9400000000005</v>
          </cell>
          <cell r="E169">
            <v>4636.9400000000005</v>
          </cell>
          <cell r="F169">
            <v>3755.1066666666675</v>
          </cell>
          <cell r="G169">
            <v>3755.1066666666675</v>
          </cell>
          <cell r="H169">
            <v>1.0238034300000001</v>
          </cell>
          <cell r="I169">
            <v>2.9849999999999999</v>
          </cell>
          <cell r="J169">
            <v>2.0150000000000001</v>
          </cell>
          <cell r="L169">
            <v>7192.2</v>
          </cell>
          <cell r="M169">
            <v>18918.05058066624</v>
          </cell>
          <cell r="N169">
            <v>11725.85058066624</v>
          </cell>
          <cell r="O169">
            <v>6272.1</v>
          </cell>
          <cell r="P169">
            <v>11591.140622327841</v>
          </cell>
          <cell r="Q169">
            <v>5319.0406223278405</v>
          </cell>
          <cell r="R169">
            <v>1.6303565780520897</v>
          </cell>
          <cell r="S169">
            <v>0.84804780254266354</v>
          </cell>
          <cell r="T169">
            <v>100</v>
          </cell>
          <cell r="V169" t="str">
            <v/>
          </cell>
          <cell r="W169" t="str">
            <v>Octobre</v>
          </cell>
          <cell r="X169">
            <v>2019</v>
          </cell>
        </row>
        <row r="170">
          <cell r="B170" t="str">
            <v>Simulation</v>
          </cell>
          <cell r="C170" t="str">
            <v>Novembre-2019</v>
          </cell>
          <cell r="D170">
            <v>4636.9400000000005</v>
          </cell>
          <cell r="E170">
            <v>4636.9400000000005</v>
          </cell>
          <cell r="F170">
            <v>3755.1066666666675</v>
          </cell>
          <cell r="G170">
            <v>3755.1066666666675</v>
          </cell>
          <cell r="H170">
            <v>1.0238034300000001</v>
          </cell>
          <cell r="I170">
            <v>2.9849999999999999</v>
          </cell>
          <cell r="J170">
            <v>2.0150000000000001</v>
          </cell>
          <cell r="L170">
            <v>7192.2</v>
          </cell>
          <cell r="M170">
            <v>18918.05058066624</v>
          </cell>
          <cell r="N170">
            <v>11725.85058066624</v>
          </cell>
          <cell r="O170">
            <v>6272.1</v>
          </cell>
          <cell r="P170">
            <v>11591.140622327841</v>
          </cell>
          <cell r="Q170">
            <v>5319.0406223278405</v>
          </cell>
          <cell r="R170">
            <v>1.6303565780520897</v>
          </cell>
          <cell r="S170">
            <v>0.84804780254266354</v>
          </cell>
          <cell r="T170">
            <v>101</v>
          </cell>
          <cell r="V170" t="str">
            <v/>
          </cell>
          <cell r="W170" t="str">
            <v>Novembre</v>
          </cell>
          <cell r="X170">
            <v>2019</v>
          </cell>
        </row>
        <row r="171">
          <cell r="B171" t="str">
            <v>Simulation</v>
          </cell>
          <cell r="C171" t="str">
            <v>Décembre-2019</v>
          </cell>
          <cell r="D171">
            <v>4636.9400000000005</v>
          </cell>
          <cell r="E171">
            <v>4636.9400000000005</v>
          </cell>
          <cell r="F171">
            <v>3755.1066666666675</v>
          </cell>
          <cell r="G171">
            <v>3755.1066666666675</v>
          </cell>
          <cell r="H171">
            <v>1.0238034300000001</v>
          </cell>
          <cell r="I171">
            <v>2.9849999999999999</v>
          </cell>
          <cell r="J171">
            <v>2.0150000000000001</v>
          </cell>
          <cell r="L171">
            <v>7192.2</v>
          </cell>
          <cell r="M171">
            <v>18918.05058066624</v>
          </cell>
          <cell r="N171">
            <v>11725.85058066624</v>
          </cell>
          <cell r="O171">
            <v>6272.1</v>
          </cell>
          <cell r="P171">
            <v>11591.140622327841</v>
          </cell>
          <cell r="Q171">
            <v>5319.0406223278405</v>
          </cell>
          <cell r="R171">
            <v>1.6303565780520897</v>
          </cell>
          <cell r="S171">
            <v>0.84804780254266354</v>
          </cell>
          <cell r="T171">
            <v>102</v>
          </cell>
          <cell r="V171" t="str">
            <v/>
          </cell>
          <cell r="W171" t="str">
            <v>Décembre</v>
          </cell>
          <cell r="X171">
            <v>2019</v>
          </cell>
        </row>
        <row r="172">
          <cell r="B172" t="str">
            <v>Simulation</v>
          </cell>
          <cell r="C172" t="str">
            <v>Janvier-2020</v>
          </cell>
          <cell r="D172">
            <v>4636.9400000000005</v>
          </cell>
          <cell r="E172">
            <v>4636.9400000000005</v>
          </cell>
          <cell r="F172">
            <v>3755.1066666666675</v>
          </cell>
          <cell r="G172">
            <v>3755.1066666666675</v>
          </cell>
          <cell r="H172">
            <v>1.0238034300000001</v>
          </cell>
          <cell r="I172">
            <v>2.9849999999999999</v>
          </cell>
          <cell r="J172">
            <v>2.0150000000000001</v>
          </cell>
          <cell r="L172">
            <v>7192.2</v>
          </cell>
          <cell r="M172">
            <v>18918.05058066624</v>
          </cell>
          <cell r="N172">
            <v>11725.85058066624</v>
          </cell>
          <cell r="O172">
            <v>6272.1</v>
          </cell>
          <cell r="P172">
            <v>11591.140622327841</v>
          </cell>
          <cell r="Q172">
            <v>5319.0406223278405</v>
          </cell>
          <cell r="R172">
            <v>1.6303565780520897</v>
          </cell>
          <cell r="S172">
            <v>0.84804780254266354</v>
          </cell>
          <cell r="T172">
            <v>103</v>
          </cell>
          <cell r="V172" t="str">
            <v>Janvier-2020</v>
          </cell>
          <cell r="W172" t="str">
            <v>Janvier</v>
          </cell>
          <cell r="X172">
            <v>2020</v>
          </cell>
        </row>
        <row r="173">
          <cell r="B173" t="str">
            <v>Simulation</v>
          </cell>
          <cell r="C173" t="str">
            <v>Février-2020</v>
          </cell>
          <cell r="D173">
            <v>4636.9400000000005</v>
          </cell>
          <cell r="E173">
            <v>4636.9400000000005</v>
          </cell>
          <cell r="F173">
            <v>3755.1066666666675</v>
          </cell>
          <cell r="G173">
            <v>3755.1066666666675</v>
          </cell>
          <cell r="H173">
            <v>1.0238034300000001</v>
          </cell>
          <cell r="I173">
            <v>2.9849999999999999</v>
          </cell>
          <cell r="J173">
            <v>2.0150000000000001</v>
          </cell>
          <cell r="L173">
            <v>7192.2</v>
          </cell>
          <cell r="M173">
            <v>18918.05058066624</v>
          </cell>
          <cell r="N173">
            <v>11725.85058066624</v>
          </cell>
          <cell r="O173">
            <v>6272.1</v>
          </cell>
          <cell r="P173">
            <v>11591.140622327841</v>
          </cell>
          <cell r="Q173">
            <v>5319.0406223278405</v>
          </cell>
          <cell r="R173">
            <v>1.6303565780520897</v>
          </cell>
          <cell r="S173">
            <v>0.84804780254266354</v>
          </cell>
          <cell r="T173">
            <v>104</v>
          </cell>
          <cell r="V173" t="str">
            <v/>
          </cell>
          <cell r="W173" t="str">
            <v>Février</v>
          </cell>
          <cell r="X173">
            <v>2020</v>
          </cell>
        </row>
        <row r="174">
          <cell r="B174" t="str">
            <v>Simulation</v>
          </cell>
          <cell r="C174" t="str">
            <v>Mars-2020</v>
          </cell>
          <cell r="D174">
            <v>4636.9400000000005</v>
          </cell>
          <cell r="E174">
            <v>4636.9400000000005</v>
          </cell>
          <cell r="F174">
            <v>3755.1066666666675</v>
          </cell>
          <cell r="G174">
            <v>3755.1066666666675</v>
          </cell>
          <cell r="H174">
            <v>1.0238034300000001</v>
          </cell>
          <cell r="I174">
            <v>2.9849999999999999</v>
          </cell>
          <cell r="J174">
            <v>2.0150000000000001</v>
          </cell>
          <cell r="L174">
            <v>7192.2</v>
          </cell>
          <cell r="M174">
            <v>18918.05058066624</v>
          </cell>
          <cell r="N174">
            <v>11725.85058066624</v>
          </cell>
          <cell r="O174">
            <v>6272.1</v>
          </cell>
          <cell r="P174">
            <v>11591.140622327841</v>
          </cell>
          <cell r="Q174">
            <v>5319.0406223278405</v>
          </cell>
          <cell r="R174">
            <v>1.6303565780520897</v>
          </cell>
          <cell r="S174">
            <v>0.84804780254266354</v>
          </cell>
          <cell r="T174">
            <v>105</v>
          </cell>
          <cell r="V174" t="str">
            <v/>
          </cell>
          <cell r="W174" t="str">
            <v>Mars</v>
          </cell>
          <cell r="X174">
            <v>2020</v>
          </cell>
        </row>
        <row r="175">
          <cell r="B175" t="str">
            <v>Simulation</v>
          </cell>
          <cell r="C175" t="str">
            <v>Avril-2020</v>
          </cell>
          <cell r="D175">
            <v>4636.9400000000005</v>
          </cell>
          <cell r="E175">
            <v>4636.9400000000005</v>
          </cell>
          <cell r="F175">
            <v>3755.1066666666675</v>
          </cell>
          <cell r="G175">
            <v>3755.1066666666675</v>
          </cell>
          <cell r="H175">
            <v>1.0238034300000001</v>
          </cell>
          <cell r="I175">
            <v>2.9849999999999999</v>
          </cell>
          <cell r="J175">
            <v>2.0150000000000001</v>
          </cell>
          <cell r="L175">
            <v>7192.2</v>
          </cell>
          <cell r="M175">
            <v>18918.05058066624</v>
          </cell>
          <cell r="N175">
            <v>11725.85058066624</v>
          </cell>
          <cell r="O175">
            <v>6272.1</v>
          </cell>
          <cell r="P175">
            <v>11591.140622327841</v>
          </cell>
          <cell r="Q175">
            <v>5319.0406223278405</v>
          </cell>
          <cell r="R175">
            <v>1.6303565780520897</v>
          </cell>
          <cell r="S175">
            <v>0.84804780254266354</v>
          </cell>
          <cell r="T175">
            <v>106</v>
          </cell>
          <cell r="V175" t="str">
            <v/>
          </cell>
          <cell r="W175" t="str">
            <v>Avril</v>
          </cell>
          <cell r="X175">
            <v>2020</v>
          </cell>
        </row>
        <row r="176">
          <cell r="B176" t="str">
            <v>Simulation</v>
          </cell>
          <cell r="C176" t="str">
            <v>Mai-2020</v>
          </cell>
          <cell r="D176">
            <v>4636.9400000000005</v>
          </cell>
          <cell r="E176">
            <v>4636.9400000000005</v>
          </cell>
          <cell r="F176">
            <v>3755.1066666666675</v>
          </cell>
          <cell r="G176">
            <v>3755.1066666666675</v>
          </cell>
          <cell r="H176">
            <v>1.0238034300000001</v>
          </cell>
          <cell r="I176">
            <v>2.9849999999999999</v>
          </cell>
          <cell r="J176">
            <v>2.0150000000000001</v>
          </cell>
          <cell r="L176">
            <v>7192.2</v>
          </cell>
          <cell r="M176">
            <v>18918.05058066624</v>
          </cell>
          <cell r="N176">
            <v>11725.85058066624</v>
          </cell>
          <cell r="O176">
            <v>6272.1</v>
          </cell>
          <cell r="P176">
            <v>11591.140622327841</v>
          </cell>
          <cell r="Q176">
            <v>5319.0406223278405</v>
          </cell>
          <cell r="R176">
            <v>1.6303565780520897</v>
          </cell>
          <cell r="S176">
            <v>0.84804780254266354</v>
          </cell>
          <cell r="T176">
            <v>107</v>
          </cell>
          <cell r="V176" t="str">
            <v/>
          </cell>
          <cell r="W176" t="str">
            <v>Mai</v>
          </cell>
          <cell r="X176">
            <v>2020</v>
          </cell>
        </row>
        <row r="177">
          <cell r="B177" t="str">
            <v>Simulation</v>
          </cell>
          <cell r="C177" t="str">
            <v>Juin-2020</v>
          </cell>
          <cell r="D177">
            <v>4636.9400000000005</v>
          </cell>
          <cell r="E177">
            <v>4636.9400000000005</v>
          </cell>
          <cell r="F177">
            <v>3755.1066666666675</v>
          </cell>
          <cell r="G177">
            <v>3755.1066666666675</v>
          </cell>
          <cell r="H177">
            <v>1.0238034300000001</v>
          </cell>
          <cell r="I177">
            <v>2.9849999999999999</v>
          </cell>
          <cell r="J177">
            <v>2.0150000000000001</v>
          </cell>
          <cell r="L177">
            <v>7192.2</v>
          </cell>
          <cell r="M177">
            <v>18918.05058066624</v>
          </cell>
          <cell r="N177">
            <v>11725.85058066624</v>
          </cell>
          <cell r="O177">
            <v>6272.1</v>
          </cell>
          <cell r="P177">
            <v>11591.140622327841</v>
          </cell>
          <cell r="Q177">
            <v>5319.0406223278405</v>
          </cell>
          <cell r="R177">
            <v>1.6303565780520897</v>
          </cell>
          <cell r="S177">
            <v>0.84804780254266354</v>
          </cell>
          <cell r="T177">
            <v>108</v>
          </cell>
          <cell r="V177" t="str">
            <v/>
          </cell>
          <cell r="W177" t="str">
            <v>Juin</v>
          </cell>
          <cell r="X177">
            <v>2020</v>
          </cell>
        </row>
        <row r="178">
          <cell r="B178" t="str">
            <v>Simulation</v>
          </cell>
          <cell r="C178" t="str">
            <v>Juillet-2020</v>
          </cell>
          <cell r="D178">
            <v>4636.9400000000005</v>
          </cell>
          <cell r="E178">
            <v>4636.9400000000005</v>
          </cell>
          <cell r="F178">
            <v>3755.1066666666675</v>
          </cell>
          <cell r="G178">
            <v>3755.1066666666675</v>
          </cell>
          <cell r="H178">
            <v>1.0238034300000001</v>
          </cell>
          <cell r="I178">
            <v>2.9849999999999999</v>
          </cell>
          <cell r="J178">
            <v>2.0150000000000001</v>
          </cell>
          <cell r="L178">
            <v>7192.2</v>
          </cell>
          <cell r="M178">
            <v>18918.05058066624</v>
          </cell>
          <cell r="N178">
            <v>11725.85058066624</v>
          </cell>
          <cell r="O178">
            <v>6272.1</v>
          </cell>
          <cell r="P178">
            <v>11591.140622327841</v>
          </cell>
          <cell r="Q178">
            <v>5319.0406223278405</v>
          </cell>
          <cell r="R178">
            <v>1.6303565780520897</v>
          </cell>
          <cell r="S178">
            <v>0.84804780254266354</v>
          </cell>
          <cell r="T178">
            <v>109</v>
          </cell>
          <cell r="V178" t="str">
            <v/>
          </cell>
          <cell r="W178" t="str">
            <v>Juillet</v>
          </cell>
          <cell r="X178">
            <v>2020</v>
          </cell>
        </row>
        <row r="179">
          <cell r="B179" t="str">
            <v>Simulation</v>
          </cell>
          <cell r="C179" t="str">
            <v>Août-2020</v>
          </cell>
          <cell r="D179">
            <v>4636.9400000000005</v>
          </cell>
          <cell r="E179">
            <v>4636.9400000000005</v>
          </cell>
          <cell r="F179">
            <v>3755.1066666666675</v>
          </cell>
          <cell r="G179">
            <v>3755.1066666666675</v>
          </cell>
          <cell r="H179">
            <v>1.0238034300000001</v>
          </cell>
          <cell r="I179">
            <v>2.9849999999999999</v>
          </cell>
          <cell r="J179">
            <v>2.0150000000000001</v>
          </cell>
          <cell r="L179">
            <v>7192.2</v>
          </cell>
          <cell r="M179">
            <v>18918.05058066624</v>
          </cell>
          <cell r="N179">
            <v>11725.85058066624</v>
          </cell>
          <cell r="O179">
            <v>6272.1</v>
          </cell>
          <cell r="P179">
            <v>11591.140622327841</v>
          </cell>
          <cell r="Q179">
            <v>5319.0406223278405</v>
          </cell>
          <cell r="R179">
            <v>1.6303565780520897</v>
          </cell>
          <cell r="S179">
            <v>0.84804780254266354</v>
          </cell>
          <cell r="T179">
            <v>110</v>
          </cell>
          <cell r="V179" t="str">
            <v/>
          </cell>
          <cell r="W179" t="str">
            <v>Août</v>
          </cell>
          <cell r="X179">
            <v>2020</v>
          </cell>
        </row>
        <row r="180">
          <cell r="B180" t="str">
            <v>Simulation</v>
          </cell>
          <cell r="C180" t="str">
            <v>Septembre-2020</v>
          </cell>
          <cell r="D180">
            <v>4636.9400000000005</v>
          </cell>
          <cell r="E180">
            <v>4636.9400000000005</v>
          </cell>
          <cell r="F180">
            <v>3755.1066666666675</v>
          </cell>
          <cell r="G180">
            <v>3755.1066666666675</v>
          </cell>
          <cell r="H180">
            <v>1.0238034300000001</v>
          </cell>
          <cell r="I180">
            <v>2.9849999999999999</v>
          </cell>
          <cell r="J180">
            <v>2.0150000000000001</v>
          </cell>
          <cell r="L180">
            <v>7192.2</v>
          </cell>
          <cell r="M180">
            <v>18918.05058066624</v>
          </cell>
          <cell r="N180">
            <v>11725.85058066624</v>
          </cell>
          <cell r="O180">
            <v>6272.1</v>
          </cell>
          <cell r="P180">
            <v>11591.140622327841</v>
          </cell>
          <cell r="Q180">
            <v>5319.0406223278405</v>
          </cell>
          <cell r="R180">
            <v>1.6303565780520897</v>
          </cell>
          <cell r="S180">
            <v>0.84804780254266354</v>
          </cell>
          <cell r="T180">
            <v>111</v>
          </cell>
          <cell r="V180" t="str">
            <v/>
          </cell>
          <cell r="W180" t="str">
            <v>Septembre</v>
          </cell>
          <cell r="X180">
            <v>2020</v>
          </cell>
        </row>
        <row r="181">
          <cell r="B181" t="str">
            <v>Simulation</v>
          </cell>
          <cell r="C181" t="str">
            <v>Octobre-2020</v>
          </cell>
          <cell r="D181">
            <v>4636.9400000000005</v>
          </cell>
          <cell r="E181">
            <v>4636.9400000000005</v>
          </cell>
          <cell r="F181">
            <v>3755.1066666666675</v>
          </cell>
          <cell r="G181">
            <v>3755.1066666666675</v>
          </cell>
          <cell r="H181">
            <v>1.0238034300000001</v>
          </cell>
          <cell r="I181">
            <v>2.9849999999999999</v>
          </cell>
          <cell r="J181">
            <v>2.0150000000000001</v>
          </cell>
          <cell r="L181">
            <v>7192.2</v>
          </cell>
          <cell r="M181">
            <v>18918.05058066624</v>
          </cell>
          <cell r="N181">
            <v>11725.85058066624</v>
          </cell>
          <cell r="O181">
            <v>6272.1</v>
          </cell>
          <cell r="P181">
            <v>11591.140622327841</v>
          </cell>
          <cell r="Q181">
            <v>5319.0406223278405</v>
          </cell>
          <cell r="R181">
            <v>1.6303565780520897</v>
          </cell>
          <cell r="S181">
            <v>0.84804780254266354</v>
          </cell>
          <cell r="T181">
            <v>112</v>
          </cell>
          <cell r="V181" t="str">
            <v/>
          </cell>
          <cell r="W181" t="str">
            <v>Octobre</v>
          </cell>
          <cell r="X181">
            <v>2020</v>
          </cell>
        </row>
        <row r="182">
          <cell r="B182" t="str">
            <v>Simulation</v>
          </cell>
          <cell r="C182" t="str">
            <v>Novembre-2020</v>
          </cell>
          <cell r="D182">
            <v>4636.9400000000005</v>
          </cell>
          <cell r="E182">
            <v>4636.9400000000005</v>
          </cell>
          <cell r="F182">
            <v>3755.1066666666675</v>
          </cell>
          <cell r="G182">
            <v>3755.1066666666675</v>
          </cell>
          <cell r="H182">
            <v>1.0238034300000001</v>
          </cell>
          <cell r="I182">
            <v>2.9849999999999999</v>
          </cell>
          <cell r="J182">
            <v>2.0150000000000001</v>
          </cell>
          <cell r="L182">
            <v>7192.2</v>
          </cell>
          <cell r="M182">
            <v>18918.05058066624</v>
          </cell>
          <cell r="N182">
            <v>11725.85058066624</v>
          </cell>
          <cell r="O182">
            <v>6272.1</v>
          </cell>
          <cell r="P182">
            <v>11591.140622327841</v>
          </cell>
          <cell r="Q182">
            <v>5319.0406223278405</v>
          </cell>
          <cell r="R182">
            <v>1.6303565780520897</v>
          </cell>
          <cell r="S182">
            <v>0.84804780254266354</v>
          </cell>
          <cell r="T182">
            <v>113</v>
          </cell>
          <cell r="V182" t="str">
            <v/>
          </cell>
          <cell r="W182" t="str">
            <v>Novembre</v>
          </cell>
          <cell r="X182">
            <v>2020</v>
          </cell>
        </row>
        <row r="183">
          <cell r="B183" t="str">
            <v>Simulation</v>
          </cell>
          <cell r="C183" t="str">
            <v>Décembre-2020</v>
          </cell>
          <cell r="D183">
            <v>4636.9400000000005</v>
          </cell>
          <cell r="E183">
            <v>4636.9400000000005</v>
          </cell>
          <cell r="F183">
            <v>3755.1066666666675</v>
          </cell>
          <cell r="G183">
            <v>3755.1066666666675</v>
          </cell>
          <cell r="H183">
            <v>1.0238034300000001</v>
          </cell>
          <cell r="I183">
            <v>2.9849999999999999</v>
          </cell>
          <cell r="J183">
            <v>2.0150000000000001</v>
          </cell>
          <cell r="L183">
            <v>7192.2</v>
          </cell>
          <cell r="M183">
            <v>18918.05058066624</v>
          </cell>
          <cell r="N183">
            <v>11725.85058066624</v>
          </cell>
          <cell r="O183">
            <v>6272.1</v>
          </cell>
          <cell r="P183">
            <v>11591.140622327841</v>
          </cell>
          <cell r="Q183">
            <v>5319.0406223278405</v>
          </cell>
          <cell r="R183">
            <v>1.6303565780520897</v>
          </cell>
          <cell r="S183">
            <v>0.84804780254266354</v>
          </cell>
          <cell r="T183">
            <v>114</v>
          </cell>
          <cell r="V183" t="str">
            <v/>
          </cell>
          <cell r="W183" t="str">
            <v>Décembre</v>
          </cell>
          <cell r="X183">
            <v>2020</v>
          </cell>
        </row>
        <row r="184">
          <cell r="B184" t="str">
            <v>Simulation</v>
          </cell>
          <cell r="C184" t="str">
            <v>Janvier-2021</v>
          </cell>
          <cell r="D184">
            <v>4636.9400000000005</v>
          </cell>
          <cell r="E184">
            <v>4636.9400000000005</v>
          </cell>
          <cell r="F184">
            <v>3755.1066666666675</v>
          </cell>
          <cell r="G184">
            <v>3755.1066666666675</v>
          </cell>
          <cell r="H184">
            <v>1.0238034300000001</v>
          </cell>
          <cell r="I184">
            <v>2.9849999999999999</v>
          </cell>
          <cell r="J184">
            <v>2.0150000000000001</v>
          </cell>
          <cell r="L184">
            <v>7192.2</v>
          </cell>
          <cell r="M184">
            <v>18918.05058066624</v>
          </cell>
          <cell r="N184">
            <v>11725.85058066624</v>
          </cell>
          <cell r="O184">
            <v>6272.1</v>
          </cell>
          <cell r="P184">
            <v>11591.140622327841</v>
          </cell>
          <cell r="Q184">
            <v>5319.0406223278405</v>
          </cell>
          <cell r="R184">
            <v>1.6303565780520897</v>
          </cell>
          <cell r="S184">
            <v>0.84804780254266354</v>
          </cell>
          <cell r="T184">
            <v>115</v>
          </cell>
          <cell r="V184" t="str">
            <v>Janvier-2021</v>
          </cell>
          <cell r="W184" t="str">
            <v>Janvier</v>
          </cell>
          <cell r="X184">
            <v>2021</v>
          </cell>
        </row>
        <row r="185">
          <cell r="B185" t="str">
            <v>Simulation</v>
          </cell>
          <cell r="C185" t="str">
            <v>Février-2021</v>
          </cell>
          <cell r="D185">
            <v>4636.9400000000005</v>
          </cell>
          <cell r="E185">
            <v>4636.9400000000005</v>
          </cell>
          <cell r="F185">
            <v>3755.1066666666675</v>
          </cell>
          <cell r="G185">
            <v>3755.1066666666675</v>
          </cell>
          <cell r="H185">
            <v>1.0238034300000001</v>
          </cell>
          <cell r="I185">
            <v>2.9849999999999999</v>
          </cell>
          <cell r="J185">
            <v>2.0150000000000001</v>
          </cell>
          <cell r="L185">
            <v>7192.2</v>
          </cell>
          <cell r="M185">
            <v>18918.05058066624</v>
          </cell>
          <cell r="N185">
            <v>11725.85058066624</v>
          </cell>
          <cell r="O185">
            <v>6272.1</v>
          </cell>
          <cell r="P185">
            <v>11591.140622327841</v>
          </cell>
          <cell r="Q185">
            <v>5319.0406223278405</v>
          </cell>
          <cell r="R185">
            <v>1.6303565780520897</v>
          </cell>
          <cell r="S185">
            <v>0.84804780254266354</v>
          </cell>
          <cell r="T185">
            <v>116</v>
          </cell>
          <cell r="V185" t="str">
            <v/>
          </cell>
          <cell r="W185" t="str">
            <v>Février</v>
          </cell>
          <cell r="X185">
            <v>2021</v>
          </cell>
        </row>
        <row r="186">
          <cell r="B186" t="str">
            <v>Simulation</v>
          </cell>
          <cell r="C186" t="str">
            <v>Mars-2021</v>
          </cell>
          <cell r="D186">
            <v>4636.9400000000005</v>
          </cell>
          <cell r="E186">
            <v>4636.9400000000005</v>
          </cell>
          <cell r="F186">
            <v>3755.1066666666675</v>
          </cell>
          <cell r="G186">
            <v>3755.1066666666675</v>
          </cell>
          <cell r="H186">
            <v>1.0238034300000001</v>
          </cell>
          <cell r="I186">
            <v>2.9849999999999999</v>
          </cell>
          <cell r="J186">
            <v>2.0150000000000001</v>
          </cell>
          <cell r="L186">
            <v>7192.2</v>
          </cell>
          <cell r="M186">
            <v>18918.05058066624</v>
          </cell>
          <cell r="N186">
            <v>11725.85058066624</v>
          </cell>
          <cell r="O186">
            <v>6272.1</v>
          </cell>
          <cell r="P186">
            <v>11591.140622327841</v>
          </cell>
          <cell r="Q186">
            <v>5319.0406223278405</v>
          </cell>
          <cell r="R186">
            <v>1.6303565780520897</v>
          </cell>
          <cell r="S186">
            <v>0.84804780254266354</v>
          </cell>
          <cell r="T186">
            <v>117</v>
          </cell>
          <cell r="V186" t="str">
            <v/>
          </cell>
          <cell r="W186" t="str">
            <v>Mars</v>
          </cell>
          <cell r="X186">
            <v>2021</v>
          </cell>
        </row>
        <row r="187">
          <cell r="B187" t="str">
            <v>Simulation</v>
          </cell>
          <cell r="C187" t="str">
            <v>Avril-2021</v>
          </cell>
          <cell r="D187">
            <v>4636.9400000000005</v>
          </cell>
          <cell r="E187">
            <v>4636.9400000000005</v>
          </cell>
          <cell r="F187">
            <v>3755.1066666666675</v>
          </cell>
          <cell r="G187">
            <v>3755.1066666666675</v>
          </cell>
          <cell r="H187">
            <v>1.0238034300000001</v>
          </cell>
          <cell r="I187">
            <v>2.9849999999999999</v>
          </cell>
          <cell r="J187">
            <v>2.0150000000000001</v>
          </cell>
          <cell r="L187">
            <v>7192.2</v>
          </cell>
          <cell r="M187">
            <v>18918.05058066624</v>
          </cell>
          <cell r="N187">
            <v>11725.85058066624</v>
          </cell>
          <cell r="O187">
            <v>6272.1</v>
          </cell>
          <cell r="P187">
            <v>11591.140622327841</v>
          </cell>
          <cell r="Q187">
            <v>5319.0406223278405</v>
          </cell>
          <cell r="R187">
            <v>1.6303565780520897</v>
          </cell>
          <cell r="S187">
            <v>0.84804780254266354</v>
          </cell>
          <cell r="T187">
            <v>118</v>
          </cell>
          <cell r="V187" t="str">
            <v/>
          </cell>
          <cell r="W187" t="str">
            <v>Avril</v>
          </cell>
          <cell r="X187">
            <v>2021</v>
          </cell>
        </row>
        <row r="188">
          <cell r="B188" t="str">
            <v>Simulation</v>
          </cell>
          <cell r="C188" t="str">
            <v>Mai-2021</v>
          </cell>
          <cell r="D188">
            <v>4636.9400000000005</v>
          </cell>
          <cell r="E188">
            <v>4636.9400000000005</v>
          </cell>
          <cell r="F188">
            <v>3755.1066666666675</v>
          </cell>
          <cell r="G188">
            <v>3755.1066666666675</v>
          </cell>
          <cell r="H188">
            <v>1.0238034300000001</v>
          </cell>
          <cell r="I188">
            <v>2.9849999999999999</v>
          </cell>
          <cell r="J188">
            <v>2.0150000000000001</v>
          </cell>
          <cell r="L188">
            <v>7192.2</v>
          </cell>
          <cell r="M188">
            <v>18918.05058066624</v>
          </cell>
          <cell r="N188">
            <v>11725.85058066624</v>
          </cell>
          <cell r="O188">
            <v>6272.1</v>
          </cell>
          <cell r="P188">
            <v>11591.140622327841</v>
          </cell>
          <cell r="Q188">
            <v>5319.0406223278405</v>
          </cell>
          <cell r="R188">
            <v>1.6303565780520897</v>
          </cell>
          <cell r="S188">
            <v>0.84804780254266354</v>
          </cell>
          <cell r="T188">
            <v>119</v>
          </cell>
          <cell r="V188" t="str">
            <v/>
          </cell>
          <cell r="W188" t="str">
            <v>Mai</v>
          </cell>
          <cell r="X188">
            <v>2021</v>
          </cell>
        </row>
        <row r="189">
          <cell r="B189" t="str">
            <v>Simulation</v>
          </cell>
          <cell r="C189" t="str">
            <v>Juin-2021</v>
          </cell>
          <cell r="D189">
            <v>4636.9400000000005</v>
          </cell>
          <cell r="E189">
            <v>4636.9400000000005</v>
          </cell>
          <cell r="F189">
            <v>3755.1066666666675</v>
          </cell>
          <cell r="G189">
            <v>3755.1066666666675</v>
          </cell>
          <cell r="H189">
            <v>1.0238034300000001</v>
          </cell>
          <cell r="I189">
            <v>2.9849999999999999</v>
          </cell>
          <cell r="J189">
            <v>2.0150000000000001</v>
          </cell>
          <cell r="L189">
            <v>7192.2</v>
          </cell>
          <cell r="M189">
            <v>18918.05058066624</v>
          </cell>
          <cell r="N189">
            <v>11725.85058066624</v>
          </cell>
          <cell r="O189">
            <v>6272.1</v>
          </cell>
          <cell r="P189">
            <v>11591.140622327841</v>
          </cell>
          <cell r="Q189">
            <v>5319.0406223278405</v>
          </cell>
          <cell r="R189">
            <v>1.6303565780520897</v>
          </cell>
          <cell r="S189">
            <v>0.84804780254266354</v>
          </cell>
          <cell r="T189">
            <v>120</v>
          </cell>
          <cell r="V189" t="str">
            <v/>
          </cell>
          <cell r="W189" t="str">
            <v>Juin</v>
          </cell>
          <cell r="X189">
            <v>2021</v>
          </cell>
        </row>
        <row r="190">
          <cell r="B190" t="str">
            <v>Simulation</v>
          </cell>
          <cell r="C190" t="str">
            <v>Juillet-2021</v>
          </cell>
          <cell r="D190">
            <v>4636.9400000000005</v>
          </cell>
          <cell r="E190">
            <v>4636.9400000000005</v>
          </cell>
          <cell r="F190">
            <v>3755.1066666666675</v>
          </cell>
          <cell r="G190">
            <v>3755.1066666666675</v>
          </cell>
          <cell r="H190">
            <v>1.0238034300000001</v>
          </cell>
          <cell r="I190">
            <v>2.9849999999999999</v>
          </cell>
          <cell r="J190">
            <v>2.0150000000000001</v>
          </cell>
          <cell r="L190">
            <v>7192.2</v>
          </cell>
          <cell r="M190">
            <v>18918.05058066624</v>
          </cell>
          <cell r="N190">
            <v>11725.85058066624</v>
          </cell>
          <cell r="O190">
            <v>6272.1</v>
          </cell>
          <cell r="P190">
            <v>11591.140622327841</v>
          </cell>
          <cell r="Q190">
            <v>5319.0406223278405</v>
          </cell>
          <cell r="R190">
            <v>1.6303565780520897</v>
          </cell>
          <cell r="S190">
            <v>0.84804780254266354</v>
          </cell>
          <cell r="T190">
            <v>121</v>
          </cell>
          <cell r="V190" t="str">
            <v/>
          </cell>
          <cell r="W190" t="str">
            <v>Juillet</v>
          </cell>
          <cell r="X190">
            <v>2021</v>
          </cell>
        </row>
        <row r="191">
          <cell r="B191" t="str">
            <v>Simulation</v>
          </cell>
          <cell r="C191" t="str">
            <v>Août-2021</v>
          </cell>
          <cell r="D191">
            <v>4636.9400000000005</v>
          </cell>
          <cell r="E191">
            <v>4636.9400000000005</v>
          </cell>
          <cell r="F191">
            <v>3755.1066666666675</v>
          </cell>
          <cell r="G191">
            <v>3755.1066666666675</v>
          </cell>
          <cell r="H191">
            <v>1.0238034300000001</v>
          </cell>
          <cell r="I191">
            <v>2.9849999999999999</v>
          </cell>
          <cell r="J191">
            <v>2.0150000000000001</v>
          </cell>
          <cell r="L191">
            <v>7192.2</v>
          </cell>
          <cell r="M191">
            <v>18918.05058066624</v>
          </cell>
          <cell r="N191">
            <v>11725.85058066624</v>
          </cell>
          <cell r="O191">
            <v>6272.1</v>
          </cell>
          <cell r="P191">
            <v>11591.140622327841</v>
          </cell>
          <cell r="Q191">
            <v>5319.0406223278405</v>
          </cell>
          <cell r="R191">
            <v>1.6303565780520897</v>
          </cell>
          <cell r="S191">
            <v>0.84804780254266354</v>
          </cell>
          <cell r="T191">
            <v>122</v>
          </cell>
          <cell r="V191" t="str">
            <v/>
          </cell>
          <cell r="W191" t="str">
            <v>Août</v>
          </cell>
          <cell r="X191">
            <v>2021</v>
          </cell>
        </row>
        <row r="192">
          <cell r="B192" t="str">
            <v>Simulation</v>
          </cell>
          <cell r="C192" t="str">
            <v>Septembre-2021</v>
          </cell>
          <cell r="D192">
            <v>4636.9400000000005</v>
          </cell>
          <cell r="E192">
            <v>4636.9400000000005</v>
          </cell>
          <cell r="F192">
            <v>3755.1066666666675</v>
          </cell>
          <cell r="G192">
            <v>3755.1066666666675</v>
          </cell>
          <cell r="H192">
            <v>1.0238034300000001</v>
          </cell>
          <cell r="I192">
            <v>2.9849999999999999</v>
          </cell>
          <cell r="J192">
            <v>2.0150000000000001</v>
          </cell>
          <cell r="L192">
            <v>7192.2</v>
          </cell>
          <cell r="M192">
            <v>18918.05058066624</v>
          </cell>
          <cell r="N192">
            <v>11725.85058066624</v>
          </cell>
          <cell r="O192">
            <v>6272.1</v>
          </cell>
          <cell r="P192">
            <v>11591.140622327841</v>
          </cell>
          <cell r="Q192">
            <v>5319.0406223278405</v>
          </cell>
          <cell r="R192">
            <v>1.6303565780520897</v>
          </cell>
          <cell r="S192">
            <v>0.84804780254266354</v>
          </cell>
          <cell r="T192">
            <v>123</v>
          </cell>
          <cell r="V192" t="str">
            <v/>
          </cell>
          <cell r="W192" t="str">
            <v>Septembre</v>
          </cell>
          <cell r="X192">
            <v>2021</v>
          </cell>
        </row>
        <row r="193">
          <cell r="B193" t="str">
            <v>Simulation</v>
          </cell>
          <cell r="C193" t="str">
            <v>Octobre-2021</v>
          </cell>
          <cell r="D193">
            <v>4636.9400000000005</v>
          </cell>
          <cell r="E193">
            <v>4636.9400000000005</v>
          </cell>
          <cell r="F193">
            <v>3755.1066666666675</v>
          </cell>
          <cell r="G193">
            <v>3755.1066666666675</v>
          </cell>
          <cell r="H193">
            <v>1.0238034300000001</v>
          </cell>
          <cell r="I193">
            <v>2.9849999999999999</v>
          </cell>
          <cell r="J193">
            <v>2.0150000000000001</v>
          </cell>
          <cell r="L193">
            <v>7192.2</v>
          </cell>
          <cell r="M193">
            <v>18918.05058066624</v>
          </cell>
          <cell r="N193">
            <v>11725.85058066624</v>
          </cell>
          <cell r="O193">
            <v>6272.1</v>
          </cell>
          <cell r="P193">
            <v>11591.140622327841</v>
          </cell>
          <cell r="Q193">
            <v>5319.0406223278405</v>
          </cell>
          <cell r="R193">
            <v>1.6303565780520897</v>
          </cell>
          <cell r="S193">
            <v>0.84804780254266354</v>
          </cell>
          <cell r="T193">
            <v>124</v>
          </cell>
          <cell r="V193" t="str">
            <v/>
          </cell>
          <cell r="W193" t="str">
            <v>Octobre</v>
          </cell>
          <cell r="X193">
            <v>2021</v>
          </cell>
        </row>
        <row r="194">
          <cell r="B194" t="str">
            <v>Simulation</v>
          </cell>
          <cell r="C194" t="str">
            <v>Novembre-2021</v>
          </cell>
          <cell r="D194">
            <v>4636.9400000000005</v>
          </cell>
          <cell r="E194">
            <v>4636.9400000000005</v>
          </cell>
          <cell r="F194">
            <v>3755.1066666666675</v>
          </cell>
          <cell r="G194">
            <v>3755.1066666666675</v>
          </cell>
          <cell r="H194">
            <v>1.0238034300000001</v>
          </cell>
          <cell r="I194">
            <v>2.9849999999999999</v>
          </cell>
          <cell r="J194">
            <v>2.0150000000000001</v>
          </cell>
          <cell r="L194">
            <v>7192.2</v>
          </cell>
          <cell r="M194">
            <v>18918.05058066624</v>
          </cell>
          <cell r="N194">
            <v>11725.85058066624</v>
          </cell>
          <cell r="O194">
            <v>6272.1</v>
          </cell>
          <cell r="P194">
            <v>11591.140622327841</v>
          </cell>
          <cell r="Q194">
            <v>5319.0406223278405</v>
          </cell>
          <cell r="R194">
            <v>1.6303565780520897</v>
          </cell>
          <cell r="S194">
            <v>0.84804780254266354</v>
          </cell>
          <cell r="T194">
            <v>125</v>
          </cell>
          <cell r="V194" t="str">
            <v/>
          </cell>
          <cell r="W194" t="str">
            <v>Novembre</v>
          </cell>
          <cell r="X194">
            <v>2021</v>
          </cell>
        </row>
        <row r="195">
          <cell r="B195" t="str">
            <v>Simulation</v>
          </cell>
          <cell r="C195" t="str">
            <v>Décembre-2021</v>
          </cell>
          <cell r="D195">
            <v>4636.9400000000005</v>
          </cell>
          <cell r="E195">
            <v>4636.9400000000005</v>
          </cell>
          <cell r="F195">
            <v>3755.1066666666675</v>
          </cell>
          <cell r="G195">
            <v>3755.1066666666675</v>
          </cell>
          <cell r="H195">
            <v>1.0238034300000001</v>
          </cell>
          <cell r="I195">
            <v>2.9849999999999999</v>
          </cell>
          <cell r="J195">
            <v>2.0150000000000001</v>
          </cell>
          <cell r="L195">
            <v>7192.2</v>
          </cell>
          <cell r="M195">
            <v>18918.05058066624</v>
          </cell>
          <cell r="N195">
            <v>11725.85058066624</v>
          </cell>
          <cell r="O195">
            <v>6272.1</v>
          </cell>
          <cell r="P195">
            <v>11591.140622327841</v>
          </cell>
          <cell r="Q195">
            <v>5319.0406223278405</v>
          </cell>
          <cell r="R195">
            <v>1.6303565780520897</v>
          </cell>
          <cell r="S195">
            <v>0.84804780254266354</v>
          </cell>
          <cell r="T195">
            <v>126</v>
          </cell>
          <cell r="V195" t="str">
            <v/>
          </cell>
          <cell r="W195" t="str">
            <v>Décembre</v>
          </cell>
          <cell r="X195">
            <v>2021</v>
          </cell>
        </row>
        <row r="196">
          <cell r="B196" t="str">
            <v>Simulation</v>
          </cell>
          <cell r="C196" t="str">
            <v>Janvier-2022</v>
          </cell>
          <cell r="D196">
            <v>4636.9400000000005</v>
          </cell>
          <cell r="E196">
            <v>4636.9400000000005</v>
          </cell>
          <cell r="F196">
            <v>3755.1066666666675</v>
          </cell>
          <cell r="G196">
            <v>3755.1066666666675</v>
          </cell>
          <cell r="H196">
            <v>1.0238034300000001</v>
          </cell>
          <cell r="I196">
            <v>2.9849999999999999</v>
          </cell>
          <cell r="J196">
            <v>2.0150000000000001</v>
          </cell>
          <cell r="L196">
            <v>7192.2</v>
          </cell>
          <cell r="M196">
            <v>18918.05058066624</v>
          </cell>
          <cell r="N196">
            <v>11725.85058066624</v>
          </cell>
          <cell r="O196">
            <v>6272.1</v>
          </cell>
          <cell r="P196">
            <v>11591.140622327841</v>
          </cell>
          <cell r="Q196">
            <v>5319.0406223278405</v>
          </cell>
          <cell r="R196">
            <v>1.6303565780520897</v>
          </cell>
          <cell r="S196">
            <v>0.84804780254266354</v>
          </cell>
          <cell r="T196">
            <v>127</v>
          </cell>
          <cell r="V196" t="str">
            <v>Janvier-2022</v>
          </cell>
          <cell r="W196" t="str">
            <v>Janvier</v>
          </cell>
          <cell r="X196">
            <v>2022</v>
          </cell>
        </row>
        <row r="197">
          <cell r="B197" t="str">
            <v>Simulation</v>
          </cell>
          <cell r="C197" t="str">
            <v>Février-2022</v>
          </cell>
          <cell r="D197">
            <v>4636.9400000000005</v>
          </cell>
          <cell r="E197">
            <v>4636.9400000000005</v>
          </cell>
          <cell r="F197">
            <v>3755.1066666666675</v>
          </cell>
          <cell r="G197">
            <v>3755.1066666666675</v>
          </cell>
          <cell r="H197">
            <v>1.0238034300000001</v>
          </cell>
          <cell r="I197">
            <v>2.9849999999999999</v>
          </cell>
          <cell r="J197">
            <v>2.0150000000000001</v>
          </cell>
          <cell r="L197">
            <v>7192.2</v>
          </cell>
          <cell r="M197">
            <v>18918.05058066624</v>
          </cell>
          <cell r="N197">
            <v>11725.85058066624</v>
          </cell>
          <cell r="O197">
            <v>6272.1</v>
          </cell>
          <cell r="P197">
            <v>11591.140622327841</v>
          </cell>
          <cell r="Q197">
            <v>5319.0406223278405</v>
          </cell>
          <cell r="R197">
            <v>1.6303565780520897</v>
          </cell>
          <cell r="S197">
            <v>0.84804780254266354</v>
          </cell>
          <cell r="T197">
            <v>128</v>
          </cell>
          <cell r="V197" t="str">
            <v/>
          </cell>
          <cell r="W197" t="str">
            <v>Février</v>
          </cell>
          <cell r="X197">
            <v>2022</v>
          </cell>
        </row>
        <row r="198">
          <cell r="B198" t="str">
            <v>Simulation</v>
          </cell>
          <cell r="C198" t="str">
            <v>Mars-2022</v>
          </cell>
          <cell r="D198">
            <v>4636.9400000000005</v>
          </cell>
          <cell r="E198">
            <v>4636.9400000000005</v>
          </cell>
          <cell r="F198">
            <v>3755.1066666666675</v>
          </cell>
          <cell r="G198">
            <v>3755.1066666666675</v>
          </cell>
          <cell r="H198">
            <v>1.0238034300000001</v>
          </cell>
          <cell r="I198">
            <v>2.9849999999999999</v>
          </cell>
          <cell r="J198">
            <v>2.0150000000000001</v>
          </cell>
          <cell r="L198">
            <v>7192.2</v>
          </cell>
          <cell r="M198">
            <v>18918.05058066624</v>
          </cell>
          <cell r="N198">
            <v>11725.85058066624</v>
          </cell>
          <cell r="O198">
            <v>6272.1</v>
          </cell>
          <cell r="P198">
            <v>11591.140622327841</v>
          </cell>
          <cell r="Q198">
            <v>5319.0406223278405</v>
          </cell>
          <cell r="R198">
            <v>1.6303565780520897</v>
          </cell>
          <cell r="S198">
            <v>0.84804780254266354</v>
          </cell>
          <cell r="T198">
            <v>129</v>
          </cell>
          <cell r="V198" t="str">
            <v/>
          </cell>
          <cell r="W198" t="str">
            <v>Mars</v>
          </cell>
          <cell r="X198">
            <v>2022</v>
          </cell>
        </row>
        <row r="199">
          <cell r="B199" t="str">
            <v>Simulation</v>
          </cell>
          <cell r="C199" t="str">
            <v>Avril-2022</v>
          </cell>
          <cell r="D199">
            <v>4636.9400000000005</v>
          </cell>
          <cell r="E199">
            <v>4636.9400000000005</v>
          </cell>
          <cell r="F199">
            <v>3755.1066666666675</v>
          </cell>
          <cell r="G199">
            <v>3755.1066666666675</v>
          </cell>
          <cell r="H199">
            <v>1.0238034300000001</v>
          </cell>
          <cell r="I199">
            <v>2.9849999999999999</v>
          </cell>
          <cell r="J199">
            <v>2.0150000000000001</v>
          </cell>
          <cell r="L199">
            <v>7192.2</v>
          </cell>
          <cell r="M199">
            <v>18918.05058066624</v>
          </cell>
          <cell r="N199">
            <v>11725.85058066624</v>
          </cell>
          <cell r="O199">
            <v>6272.1</v>
          </cell>
          <cell r="P199">
            <v>11591.140622327841</v>
          </cell>
          <cell r="Q199">
            <v>5319.0406223278405</v>
          </cell>
          <cell r="R199">
            <v>1.6303565780520897</v>
          </cell>
          <cell r="S199">
            <v>0.84804780254266354</v>
          </cell>
          <cell r="T199">
            <v>130</v>
          </cell>
          <cell r="V199" t="str">
            <v/>
          </cell>
          <cell r="W199" t="str">
            <v>Avril</v>
          </cell>
          <cell r="X199">
            <v>2022</v>
          </cell>
        </row>
        <row r="200">
          <cell r="B200" t="str">
            <v>Simulation</v>
          </cell>
          <cell r="C200" t="str">
            <v>Mai-2022</v>
          </cell>
          <cell r="D200">
            <v>4636.9400000000005</v>
          </cell>
          <cell r="E200">
            <v>4636.9400000000005</v>
          </cell>
          <cell r="F200">
            <v>3755.1066666666675</v>
          </cell>
          <cell r="G200">
            <v>3755.1066666666675</v>
          </cell>
          <cell r="H200">
            <v>1.0238034300000001</v>
          </cell>
          <cell r="I200">
            <v>2.9849999999999999</v>
          </cell>
          <cell r="J200">
            <v>2.0150000000000001</v>
          </cell>
          <cell r="L200">
            <v>7192.2</v>
          </cell>
          <cell r="M200">
            <v>18918.05058066624</v>
          </cell>
          <cell r="N200">
            <v>11725.85058066624</v>
          </cell>
          <cell r="O200">
            <v>6272.1</v>
          </cell>
          <cell r="P200">
            <v>11591.140622327841</v>
          </cell>
          <cell r="Q200">
            <v>5319.0406223278405</v>
          </cell>
          <cell r="R200">
            <v>1.6303565780520897</v>
          </cell>
          <cell r="S200">
            <v>0.84804780254266354</v>
          </cell>
          <cell r="T200">
            <v>131</v>
          </cell>
          <cell r="V200" t="str">
            <v/>
          </cell>
          <cell r="W200" t="str">
            <v>Mai</v>
          </cell>
          <cell r="X200">
            <v>2022</v>
          </cell>
        </row>
        <row r="201">
          <cell r="B201" t="str">
            <v>Simulation</v>
          </cell>
          <cell r="C201" t="str">
            <v>Juin-2022</v>
          </cell>
          <cell r="D201">
            <v>4636.9400000000005</v>
          </cell>
          <cell r="E201">
            <v>4636.9400000000005</v>
          </cell>
          <cell r="F201">
            <v>3755.1066666666675</v>
          </cell>
          <cell r="G201">
            <v>3755.1066666666675</v>
          </cell>
          <cell r="H201">
            <v>1.0238034300000001</v>
          </cell>
          <cell r="I201">
            <v>2.9849999999999999</v>
          </cell>
          <cell r="J201">
            <v>2.0150000000000001</v>
          </cell>
          <cell r="L201">
            <v>7192.2</v>
          </cell>
          <cell r="M201">
            <v>18918.05058066624</v>
          </cell>
          <cell r="N201">
            <v>11725.85058066624</v>
          </cell>
          <cell r="O201">
            <v>6272.1</v>
          </cell>
          <cell r="P201">
            <v>11591.140622327841</v>
          </cell>
          <cell r="Q201">
            <v>5319.0406223278405</v>
          </cell>
          <cell r="R201">
            <v>1.6303565780520897</v>
          </cell>
          <cell r="S201">
            <v>0.84804780254266354</v>
          </cell>
          <cell r="T201">
            <v>132</v>
          </cell>
          <cell r="V201" t="str">
            <v/>
          </cell>
          <cell r="W201" t="str">
            <v>Juin</v>
          </cell>
          <cell r="X201">
            <v>2022</v>
          </cell>
        </row>
        <row r="202">
          <cell r="B202" t="str">
            <v>Simulation</v>
          </cell>
          <cell r="C202" t="str">
            <v>Juillet-2022</v>
          </cell>
          <cell r="D202">
            <v>4636.9400000000005</v>
          </cell>
          <cell r="E202">
            <v>4636.9400000000005</v>
          </cell>
          <cell r="F202">
            <v>3755.1066666666675</v>
          </cell>
          <cell r="G202">
            <v>3755.1066666666675</v>
          </cell>
          <cell r="H202">
            <v>1.0238034300000001</v>
          </cell>
          <cell r="I202">
            <v>2.9849999999999999</v>
          </cell>
          <cell r="J202">
            <v>2.0150000000000001</v>
          </cell>
          <cell r="L202">
            <v>7192.2</v>
          </cell>
          <cell r="M202">
            <v>18918.05058066624</v>
          </cell>
          <cell r="N202">
            <v>11725.85058066624</v>
          </cell>
          <cell r="O202">
            <v>6272.1</v>
          </cell>
          <cell r="P202">
            <v>11591.140622327841</v>
          </cell>
          <cell r="Q202">
            <v>5319.0406223278405</v>
          </cell>
          <cell r="R202">
            <v>1.6303565780520897</v>
          </cell>
          <cell r="S202">
            <v>0.84804780254266354</v>
          </cell>
          <cell r="T202">
            <v>133</v>
          </cell>
          <cell r="V202" t="str">
            <v/>
          </cell>
          <cell r="W202" t="str">
            <v>Juillet</v>
          </cell>
          <cell r="X202">
            <v>2022</v>
          </cell>
        </row>
        <row r="203">
          <cell r="B203" t="str">
            <v>Simulation</v>
          </cell>
          <cell r="C203" t="str">
            <v>Août-2022</v>
          </cell>
          <cell r="D203">
            <v>4636.9400000000005</v>
          </cell>
          <cell r="E203">
            <v>4636.9400000000005</v>
          </cell>
          <cell r="F203">
            <v>3755.1066666666675</v>
          </cell>
          <cell r="G203">
            <v>3755.1066666666675</v>
          </cell>
          <cell r="H203">
            <v>1.0238034300000001</v>
          </cell>
          <cell r="I203">
            <v>2.9849999999999999</v>
          </cell>
          <cell r="J203">
            <v>2.0150000000000001</v>
          </cell>
          <cell r="L203">
            <v>7192.2</v>
          </cell>
          <cell r="M203">
            <v>18918.05058066624</v>
          </cell>
          <cell r="N203">
            <v>11725.85058066624</v>
          </cell>
          <cell r="O203">
            <v>6272.1</v>
          </cell>
          <cell r="P203">
            <v>11591.140622327841</v>
          </cell>
          <cell r="Q203">
            <v>5319.0406223278405</v>
          </cell>
          <cell r="R203">
            <v>1.6303565780520897</v>
          </cell>
          <cell r="S203">
            <v>0.84804780254266354</v>
          </cell>
          <cell r="T203">
            <v>134</v>
          </cell>
          <cell r="V203" t="str">
            <v/>
          </cell>
          <cell r="W203" t="str">
            <v>Août</v>
          </cell>
          <cell r="X203">
            <v>2022</v>
          </cell>
        </row>
        <row r="204">
          <cell r="B204" t="str">
            <v>Simulation</v>
          </cell>
          <cell r="C204" t="str">
            <v>Septembre-2022</v>
          </cell>
          <cell r="D204">
            <v>4636.9400000000005</v>
          </cell>
          <cell r="E204">
            <v>4636.9400000000005</v>
          </cell>
          <cell r="F204">
            <v>3755.1066666666675</v>
          </cell>
          <cell r="G204">
            <v>3755.1066666666675</v>
          </cell>
          <cell r="H204">
            <v>1.0238034300000001</v>
          </cell>
          <cell r="I204">
            <v>2.9849999999999999</v>
          </cell>
          <cell r="J204">
            <v>2.0150000000000001</v>
          </cell>
          <cell r="L204">
            <v>7192.2</v>
          </cell>
          <cell r="M204">
            <v>18918.05058066624</v>
          </cell>
          <cell r="N204">
            <v>11725.85058066624</v>
          </cell>
          <cell r="O204">
            <v>6272.1</v>
          </cell>
          <cell r="P204">
            <v>11591.140622327841</v>
          </cell>
          <cell r="Q204">
            <v>5319.0406223278405</v>
          </cell>
          <cell r="R204">
            <v>1.6303565780520897</v>
          </cell>
          <cell r="S204">
            <v>0.84804780254266354</v>
          </cell>
          <cell r="T204">
            <v>135</v>
          </cell>
          <cell r="V204" t="str">
            <v/>
          </cell>
          <cell r="W204" t="str">
            <v>Septembre</v>
          </cell>
          <cell r="X204">
            <v>2022</v>
          </cell>
        </row>
        <row r="205">
          <cell r="B205" t="str">
            <v>Simulation</v>
          </cell>
          <cell r="C205" t="str">
            <v>Octobre-2022</v>
          </cell>
          <cell r="D205">
            <v>4636.9400000000005</v>
          </cell>
          <cell r="E205">
            <v>4636.9400000000005</v>
          </cell>
          <cell r="F205">
            <v>3755.1066666666675</v>
          </cell>
          <cell r="G205">
            <v>3755.1066666666675</v>
          </cell>
          <cell r="H205">
            <v>1.0238034300000001</v>
          </cell>
          <cell r="I205">
            <v>2.9849999999999999</v>
          </cell>
          <cell r="J205">
            <v>2.0150000000000001</v>
          </cell>
          <cell r="L205">
            <v>7192.2</v>
          </cell>
          <cell r="M205">
            <v>18918.05058066624</v>
          </cell>
          <cell r="N205">
            <v>11725.85058066624</v>
          </cell>
          <cell r="O205">
            <v>6272.1</v>
          </cell>
          <cell r="P205">
            <v>11591.140622327841</v>
          </cell>
          <cell r="Q205">
            <v>5319.0406223278405</v>
          </cell>
          <cell r="R205">
            <v>1.6303565780520897</v>
          </cell>
          <cell r="S205">
            <v>0.84804780254266354</v>
          </cell>
          <cell r="T205">
            <v>136</v>
          </cell>
          <cell r="V205" t="str">
            <v/>
          </cell>
          <cell r="W205" t="str">
            <v>Octobre</v>
          </cell>
          <cell r="X205">
            <v>2022</v>
          </cell>
        </row>
        <row r="206">
          <cell r="B206" t="str">
            <v>Simulation</v>
          </cell>
          <cell r="C206" t="str">
            <v>Novembre-2022</v>
          </cell>
          <cell r="D206">
            <v>4636.9400000000005</v>
          </cell>
          <cell r="E206">
            <v>4636.9400000000005</v>
          </cell>
          <cell r="F206">
            <v>3755.1066666666675</v>
          </cell>
          <cell r="G206">
            <v>3755.1066666666675</v>
          </cell>
          <cell r="H206">
            <v>1.0238034300000001</v>
          </cell>
          <cell r="I206">
            <v>2.9849999999999999</v>
          </cell>
          <cell r="J206">
            <v>2.0150000000000001</v>
          </cell>
          <cell r="L206">
            <v>7192.2</v>
          </cell>
          <cell r="M206">
            <v>18918.05058066624</v>
          </cell>
          <cell r="N206">
            <v>11725.85058066624</v>
          </cell>
          <cell r="O206">
            <v>6272.1</v>
          </cell>
          <cell r="P206">
            <v>11591.140622327841</v>
          </cell>
          <cell r="Q206">
            <v>5319.0406223278405</v>
          </cell>
          <cell r="R206">
            <v>1.6303565780520897</v>
          </cell>
          <cell r="S206">
            <v>0.84804780254266354</v>
          </cell>
          <cell r="T206">
            <v>137</v>
          </cell>
          <cell r="V206" t="str">
            <v/>
          </cell>
          <cell r="W206" t="str">
            <v>Novembre</v>
          </cell>
          <cell r="X206">
            <v>2022</v>
          </cell>
        </row>
        <row r="207">
          <cell r="B207" t="str">
            <v>Simulation</v>
          </cell>
          <cell r="C207" t="str">
            <v>Décembre-2022</v>
          </cell>
          <cell r="D207">
            <v>4636.9400000000005</v>
          </cell>
          <cell r="E207">
            <v>4636.9400000000005</v>
          </cell>
          <cell r="F207">
            <v>3755.1066666666675</v>
          </cell>
          <cell r="G207">
            <v>3755.1066666666675</v>
          </cell>
          <cell r="H207">
            <v>1.0238034300000001</v>
          </cell>
          <cell r="I207">
            <v>2.9849999999999999</v>
          </cell>
          <cell r="J207">
            <v>2.0150000000000001</v>
          </cell>
          <cell r="L207">
            <v>7192.2</v>
          </cell>
          <cell r="M207">
            <v>18918.05058066624</v>
          </cell>
          <cell r="N207">
            <v>11725.85058066624</v>
          </cell>
          <cell r="O207">
            <v>6272.1</v>
          </cell>
          <cell r="P207">
            <v>11591.140622327841</v>
          </cell>
          <cell r="Q207">
            <v>5319.0406223278405</v>
          </cell>
          <cell r="R207">
            <v>1.6303565780520897</v>
          </cell>
          <cell r="S207">
            <v>0.84804780254266354</v>
          </cell>
          <cell r="T207">
            <v>138</v>
          </cell>
          <cell r="V207" t="str">
            <v/>
          </cell>
          <cell r="W207" t="str">
            <v>Décembre</v>
          </cell>
          <cell r="X207">
            <v>2022</v>
          </cell>
        </row>
        <row r="208">
          <cell r="B208" t="str">
            <v>Simulation</v>
          </cell>
          <cell r="C208" t="str">
            <v>Janvier-2023</v>
          </cell>
          <cell r="D208">
            <v>4636.9400000000005</v>
          </cell>
          <cell r="E208">
            <v>4636.9400000000005</v>
          </cell>
          <cell r="F208">
            <v>3755.1066666666675</v>
          </cell>
          <cell r="G208">
            <v>3755.1066666666675</v>
          </cell>
          <cell r="H208">
            <v>1.0238034300000001</v>
          </cell>
          <cell r="I208">
            <v>2.9849999999999999</v>
          </cell>
          <cell r="J208">
            <v>2.0150000000000001</v>
          </cell>
          <cell r="L208">
            <v>7192.2</v>
          </cell>
          <cell r="M208">
            <v>18918.05058066624</v>
          </cell>
          <cell r="N208">
            <v>11725.85058066624</v>
          </cell>
          <cell r="O208">
            <v>6272.1</v>
          </cell>
          <cell r="P208">
            <v>11591.140622327841</v>
          </cell>
          <cell r="Q208">
            <v>5319.0406223278405</v>
          </cell>
          <cell r="R208">
            <v>1.6303565780520897</v>
          </cell>
          <cell r="S208">
            <v>0.84804780254266354</v>
          </cell>
          <cell r="T208">
            <v>139</v>
          </cell>
          <cell r="V208" t="str">
            <v>Janvier-2023</v>
          </cell>
          <cell r="W208" t="str">
            <v>Janvier</v>
          </cell>
          <cell r="X208">
            <v>2023</v>
          </cell>
        </row>
        <row r="209">
          <cell r="B209" t="str">
            <v>Simulation</v>
          </cell>
          <cell r="C209" t="str">
            <v>Février-2023</v>
          </cell>
          <cell r="D209">
            <v>4636.9400000000005</v>
          </cell>
          <cell r="E209">
            <v>4636.9400000000005</v>
          </cell>
          <cell r="F209">
            <v>3755.1066666666675</v>
          </cell>
          <cell r="G209">
            <v>3755.1066666666675</v>
          </cell>
          <cell r="H209">
            <v>1.0238034300000001</v>
          </cell>
          <cell r="I209">
            <v>2.9849999999999999</v>
          </cell>
          <cell r="J209">
            <v>2.0150000000000001</v>
          </cell>
          <cell r="L209">
            <v>7192.2</v>
          </cell>
          <cell r="M209">
            <v>18918.05058066624</v>
          </cell>
          <cell r="N209">
            <v>11725.85058066624</v>
          </cell>
          <cell r="O209">
            <v>6272.1</v>
          </cell>
          <cell r="P209">
            <v>11591.140622327841</v>
          </cell>
          <cell r="Q209">
            <v>5319.0406223278405</v>
          </cell>
          <cell r="R209">
            <v>1.6303565780520897</v>
          </cell>
          <cell r="S209">
            <v>0.84804780254266354</v>
          </cell>
          <cell r="T209">
            <v>140</v>
          </cell>
          <cell r="V209" t="str">
            <v/>
          </cell>
          <cell r="W209" t="str">
            <v>Février</v>
          </cell>
          <cell r="X209">
            <v>2023</v>
          </cell>
        </row>
        <row r="210">
          <cell r="B210" t="str">
            <v>Simulation</v>
          </cell>
          <cell r="C210" t="str">
            <v>Mars-2023</v>
          </cell>
          <cell r="D210">
            <v>4636.9400000000005</v>
          </cell>
          <cell r="E210">
            <v>4636.9400000000005</v>
          </cell>
          <cell r="F210">
            <v>3755.1066666666675</v>
          </cell>
          <cell r="G210">
            <v>3755.1066666666675</v>
          </cell>
          <cell r="H210">
            <v>1.0238034300000001</v>
          </cell>
          <cell r="I210">
            <v>2.9849999999999999</v>
          </cell>
          <cell r="J210">
            <v>2.0150000000000001</v>
          </cell>
          <cell r="L210">
            <v>7192.2</v>
          </cell>
          <cell r="M210">
            <v>18918.05058066624</v>
          </cell>
          <cell r="N210">
            <v>11725.85058066624</v>
          </cell>
          <cell r="O210">
            <v>6272.1</v>
          </cell>
          <cell r="P210">
            <v>11591.140622327841</v>
          </cell>
          <cell r="Q210">
            <v>5319.0406223278405</v>
          </cell>
          <cell r="R210">
            <v>1.6303565780520897</v>
          </cell>
          <cell r="S210">
            <v>0.84804780254266354</v>
          </cell>
          <cell r="T210">
            <v>141</v>
          </cell>
          <cell r="V210" t="str">
            <v/>
          </cell>
          <cell r="W210" t="str">
            <v>Mars</v>
          </cell>
          <cell r="X210">
            <v>2023</v>
          </cell>
        </row>
        <row r="211">
          <cell r="B211" t="str">
            <v>Simulation</v>
          </cell>
          <cell r="C211" t="str">
            <v>Avril-2023</v>
          </cell>
          <cell r="D211">
            <v>4636.9400000000005</v>
          </cell>
          <cell r="E211">
            <v>4636.9400000000005</v>
          </cell>
          <cell r="F211">
            <v>3755.1066666666675</v>
          </cell>
          <cell r="G211">
            <v>3755.1066666666675</v>
          </cell>
          <cell r="H211">
            <v>1.0238034300000001</v>
          </cell>
          <cell r="I211">
            <v>2.9849999999999999</v>
          </cell>
          <cell r="J211">
            <v>2.0150000000000001</v>
          </cell>
          <cell r="L211">
            <v>7192.2</v>
          </cell>
          <cell r="M211">
            <v>18918.05058066624</v>
          </cell>
          <cell r="N211">
            <v>11725.85058066624</v>
          </cell>
          <cell r="O211">
            <v>6272.1</v>
          </cell>
          <cell r="P211">
            <v>11591.140622327841</v>
          </cell>
          <cell r="Q211">
            <v>5319.0406223278405</v>
          </cell>
          <cell r="R211">
            <v>1.6303565780520897</v>
          </cell>
          <cell r="S211">
            <v>0.84804780254266354</v>
          </cell>
          <cell r="T211">
            <v>142</v>
          </cell>
          <cell r="V211" t="str">
            <v/>
          </cell>
          <cell r="W211" t="str">
            <v>Avril</v>
          </cell>
          <cell r="X211">
            <v>2023</v>
          </cell>
        </row>
        <row r="212">
          <cell r="B212" t="str">
            <v>Simulation</v>
          </cell>
          <cell r="C212" t="str">
            <v>Mai-2023</v>
          </cell>
          <cell r="D212">
            <v>4636.9400000000005</v>
          </cell>
          <cell r="E212">
            <v>4636.9400000000005</v>
          </cell>
          <cell r="F212">
            <v>3755.1066666666675</v>
          </cell>
          <cell r="G212">
            <v>3755.1066666666675</v>
          </cell>
          <cell r="H212">
            <v>1.0238034300000001</v>
          </cell>
          <cell r="I212">
            <v>2.9849999999999999</v>
          </cell>
          <cell r="J212">
            <v>2.0150000000000001</v>
          </cell>
          <cell r="L212">
            <v>7192.2</v>
          </cell>
          <cell r="M212">
            <v>18918.05058066624</v>
          </cell>
          <cell r="N212">
            <v>11725.85058066624</v>
          </cell>
          <cell r="O212">
            <v>6272.1</v>
          </cell>
          <cell r="P212">
            <v>11591.140622327841</v>
          </cell>
          <cell r="Q212">
            <v>5319.0406223278405</v>
          </cell>
          <cell r="R212">
            <v>1.6303565780520897</v>
          </cell>
          <cell r="S212">
            <v>0.84804780254266354</v>
          </cell>
          <cell r="T212">
            <v>143</v>
          </cell>
          <cell r="V212" t="str">
            <v/>
          </cell>
          <cell r="W212" t="str">
            <v>Mai</v>
          </cell>
          <cell r="X212">
            <v>2023</v>
          </cell>
        </row>
        <row r="213">
          <cell r="B213" t="str">
            <v>Simulation</v>
          </cell>
          <cell r="C213" t="str">
            <v>Juin-2023</v>
          </cell>
          <cell r="D213">
            <v>4636.9400000000005</v>
          </cell>
          <cell r="E213">
            <v>4636.9400000000005</v>
          </cell>
          <cell r="F213">
            <v>3755.1066666666675</v>
          </cell>
          <cell r="G213">
            <v>3755.1066666666675</v>
          </cell>
          <cell r="H213">
            <v>1.0238034300000001</v>
          </cell>
          <cell r="I213">
            <v>2.9849999999999999</v>
          </cell>
          <cell r="J213">
            <v>2.0150000000000001</v>
          </cell>
          <cell r="L213">
            <v>7192.2</v>
          </cell>
          <cell r="M213">
            <v>18918.05058066624</v>
          </cell>
          <cell r="N213">
            <v>11725.85058066624</v>
          </cell>
          <cell r="O213">
            <v>6272.1</v>
          </cell>
          <cell r="P213">
            <v>11591.140622327841</v>
          </cell>
          <cell r="Q213">
            <v>5319.0406223278405</v>
          </cell>
          <cell r="R213">
            <v>1.6303565780520897</v>
          </cell>
          <cell r="S213">
            <v>0.84804780254266354</v>
          </cell>
          <cell r="T213">
            <v>144</v>
          </cell>
          <cell r="V213" t="str">
            <v/>
          </cell>
          <cell r="W213" t="str">
            <v>Juin</v>
          </cell>
          <cell r="X213">
            <v>2023</v>
          </cell>
        </row>
        <row r="214">
          <cell r="B214" t="str">
            <v>Simulation</v>
          </cell>
          <cell r="C214" t="str">
            <v>Juillet-2023</v>
          </cell>
          <cell r="D214">
            <v>4636.9400000000005</v>
          </cell>
          <cell r="E214">
            <v>4636.9400000000005</v>
          </cell>
          <cell r="F214">
            <v>3755.1066666666675</v>
          </cell>
          <cell r="G214">
            <v>3755.1066666666675</v>
          </cell>
          <cell r="H214">
            <v>1.0238034300000001</v>
          </cell>
          <cell r="I214">
            <v>2.9849999999999999</v>
          </cell>
          <cell r="J214">
            <v>2.0150000000000001</v>
          </cell>
          <cell r="L214">
            <v>7192.2</v>
          </cell>
          <cell r="M214">
            <v>18918.05058066624</v>
          </cell>
          <cell r="N214">
            <v>11725.85058066624</v>
          </cell>
          <cell r="O214">
            <v>6272.1</v>
          </cell>
          <cell r="P214">
            <v>11591.140622327841</v>
          </cell>
          <cell r="Q214">
            <v>5319.0406223278405</v>
          </cell>
          <cell r="R214">
            <v>1.6303565780520897</v>
          </cell>
          <cell r="S214">
            <v>0.84804780254266354</v>
          </cell>
          <cell r="T214">
            <v>145</v>
          </cell>
          <cell r="V214" t="str">
            <v/>
          </cell>
          <cell r="W214" t="str">
            <v>Juillet</v>
          </cell>
          <cell r="X214">
            <v>2023</v>
          </cell>
        </row>
        <row r="215">
          <cell r="B215" t="str">
            <v>Simulation</v>
          </cell>
          <cell r="C215" t="str">
            <v>Août-2023</v>
          </cell>
          <cell r="D215">
            <v>4636.9400000000005</v>
          </cell>
          <cell r="E215">
            <v>4636.9400000000005</v>
          </cell>
          <cell r="F215">
            <v>3755.1066666666675</v>
          </cell>
          <cell r="G215">
            <v>3755.1066666666675</v>
          </cell>
          <cell r="H215">
            <v>1.0238034300000001</v>
          </cell>
          <cell r="I215">
            <v>2.9849999999999999</v>
          </cell>
          <cell r="J215">
            <v>2.0150000000000001</v>
          </cell>
          <cell r="L215">
            <v>7192.2</v>
          </cell>
          <cell r="M215">
            <v>18918.05058066624</v>
          </cell>
          <cell r="N215">
            <v>11725.85058066624</v>
          </cell>
          <cell r="O215">
            <v>6272.1</v>
          </cell>
          <cell r="P215">
            <v>11591.140622327841</v>
          </cell>
          <cell r="Q215">
            <v>5319.0406223278405</v>
          </cell>
          <cell r="R215">
            <v>1.6303565780520897</v>
          </cell>
          <cell r="S215">
            <v>0.84804780254266354</v>
          </cell>
          <cell r="T215">
            <v>146</v>
          </cell>
          <cell r="V215" t="str">
            <v/>
          </cell>
          <cell r="W215" t="str">
            <v>Août</v>
          </cell>
          <cell r="X215">
            <v>2023</v>
          </cell>
        </row>
        <row r="216">
          <cell r="B216" t="str">
            <v>Simulation</v>
          </cell>
          <cell r="C216" t="str">
            <v>Septembre-2023</v>
          </cell>
          <cell r="D216">
            <v>4636.9400000000005</v>
          </cell>
          <cell r="E216">
            <v>4636.9400000000005</v>
          </cell>
          <cell r="F216">
            <v>3755.1066666666675</v>
          </cell>
          <cell r="G216">
            <v>3755.1066666666675</v>
          </cell>
          <cell r="H216">
            <v>1.0238034300000001</v>
          </cell>
          <cell r="I216">
            <v>2.9849999999999999</v>
          </cell>
          <cell r="J216">
            <v>2.0150000000000001</v>
          </cell>
          <cell r="L216">
            <v>7192.2</v>
          </cell>
          <cell r="M216">
            <v>18918.05058066624</v>
          </cell>
          <cell r="N216">
            <v>11725.85058066624</v>
          </cell>
          <cell r="O216">
            <v>6272.1</v>
          </cell>
          <cell r="P216">
            <v>11591.140622327841</v>
          </cell>
          <cell r="Q216">
            <v>5319.0406223278405</v>
          </cell>
          <cell r="R216">
            <v>1.6303565780520897</v>
          </cell>
          <cell r="S216">
            <v>0.84804780254266354</v>
          </cell>
          <cell r="T216">
            <v>147</v>
          </cell>
          <cell r="V216" t="str">
            <v/>
          </cell>
          <cell r="W216" t="str">
            <v>Septembre</v>
          </cell>
          <cell r="X216">
            <v>2023</v>
          </cell>
        </row>
        <row r="217">
          <cell r="B217" t="str">
            <v>Simulation</v>
          </cell>
          <cell r="C217" t="str">
            <v>Octobre-2023</v>
          </cell>
          <cell r="D217">
            <v>4636.9400000000005</v>
          </cell>
          <cell r="E217">
            <v>4636.9400000000005</v>
          </cell>
          <cell r="F217">
            <v>3755.1066666666675</v>
          </cell>
          <cell r="G217">
            <v>3755.1066666666675</v>
          </cell>
          <cell r="H217">
            <v>1.0238034300000001</v>
          </cell>
          <cell r="I217">
            <v>2.9849999999999999</v>
          </cell>
          <cell r="J217">
            <v>2.0150000000000001</v>
          </cell>
          <cell r="L217">
            <v>7192.2</v>
          </cell>
          <cell r="M217">
            <v>18918.05058066624</v>
          </cell>
          <cell r="N217">
            <v>11725.85058066624</v>
          </cell>
          <cell r="O217">
            <v>6272.1</v>
          </cell>
          <cell r="P217">
            <v>11591.140622327841</v>
          </cell>
          <cell r="Q217">
            <v>5319.0406223278405</v>
          </cell>
          <cell r="R217">
            <v>1.6303565780520897</v>
          </cell>
          <cell r="S217">
            <v>0.84804780254266354</v>
          </cell>
          <cell r="T217">
            <v>148</v>
          </cell>
          <cell r="V217" t="str">
            <v/>
          </cell>
          <cell r="W217" t="str">
            <v>Octobre</v>
          </cell>
          <cell r="X217">
            <v>2023</v>
          </cell>
        </row>
        <row r="218">
          <cell r="B218" t="str">
            <v>Simulation</v>
          </cell>
          <cell r="C218" t="str">
            <v>Novembre-2023</v>
          </cell>
          <cell r="D218">
            <v>4636.9400000000005</v>
          </cell>
          <cell r="E218">
            <v>4636.9400000000005</v>
          </cell>
          <cell r="F218">
            <v>3755.1066666666675</v>
          </cell>
          <cell r="G218">
            <v>3755.1066666666675</v>
          </cell>
          <cell r="H218">
            <v>1.0238034300000001</v>
          </cell>
          <cell r="I218">
            <v>2.9849999999999999</v>
          </cell>
          <cell r="J218">
            <v>2.0150000000000001</v>
          </cell>
          <cell r="L218">
            <v>7192.2</v>
          </cell>
          <cell r="M218">
            <v>18918.05058066624</v>
          </cell>
          <cell r="N218">
            <v>11725.85058066624</v>
          </cell>
          <cell r="O218">
            <v>6272.1</v>
          </cell>
          <cell r="P218">
            <v>11591.140622327841</v>
          </cell>
          <cell r="Q218">
            <v>5319.0406223278405</v>
          </cell>
          <cell r="R218">
            <v>1.6303565780520897</v>
          </cell>
          <cell r="S218">
            <v>0.84804780254266354</v>
          </cell>
          <cell r="T218">
            <v>149</v>
          </cell>
          <cell r="V218" t="str">
            <v/>
          </cell>
          <cell r="W218" t="str">
            <v>Novembre</v>
          </cell>
          <cell r="X218">
            <v>2023</v>
          </cell>
        </row>
        <row r="219">
          <cell r="B219" t="str">
            <v>Simulation</v>
          </cell>
          <cell r="C219" t="str">
            <v>Décembre-2023</v>
          </cell>
          <cell r="D219">
            <v>4636.9400000000005</v>
          </cell>
          <cell r="E219">
            <v>4636.9400000000005</v>
          </cell>
          <cell r="F219">
            <v>3755.1066666666675</v>
          </cell>
          <cell r="G219">
            <v>3755.1066666666675</v>
          </cell>
          <cell r="H219">
            <v>1.0238034300000001</v>
          </cell>
          <cell r="I219">
            <v>2.9849999999999999</v>
          </cell>
          <cell r="J219">
            <v>2.0150000000000001</v>
          </cell>
          <cell r="L219">
            <v>7192.2</v>
          </cell>
          <cell r="M219">
            <v>18918.05058066624</v>
          </cell>
          <cell r="N219">
            <v>11725.85058066624</v>
          </cell>
          <cell r="O219">
            <v>6272.1</v>
          </cell>
          <cell r="P219">
            <v>11591.140622327841</v>
          </cell>
          <cell r="Q219">
            <v>5319.0406223278405</v>
          </cell>
          <cell r="R219">
            <v>1.6303565780520897</v>
          </cell>
          <cell r="S219">
            <v>0.84804780254266354</v>
          </cell>
          <cell r="T219">
            <v>150</v>
          </cell>
          <cell r="V219" t="str">
            <v/>
          </cell>
          <cell r="W219" t="str">
            <v>Décembre</v>
          </cell>
          <cell r="X219">
            <v>2023</v>
          </cell>
        </row>
        <row r="220">
          <cell r="B220" t="str">
            <v>Simulation</v>
          </cell>
          <cell r="C220" t="str">
            <v>Janvier-2024</v>
          </cell>
          <cell r="D220">
            <v>4636.9400000000005</v>
          </cell>
          <cell r="E220">
            <v>4636.9400000000005</v>
          </cell>
          <cell r="F220">
            <v>3755.1066666666675</v>
          </cell>
          <cell r="G220">
            <v>3755.1066666666675</v>
          </cell>
          <cell r="H220">
            <v>1.0238034300000001</v>
          </cell>
          <cell r="I220">
            <v>2.9849999999999999</v>
          </cell>
          <cell r="J220">
            <v>2.0150000000000001</v>
          </cell>
          <cell r="L220">
            <v>7192.2</v>
          </cell>
          <cell r="M220">
            <v>18918.05058066624</v>
          </cell>
          <cell r="N220">
            <v>11725.85058066624</v>
          </cell>
          <cell r="O220">
            <v>6272.1</v>
          </cell>
          <cell r="P220">
            <v>11591.140622327841</v>
          </cell>
          <cell r="Q220">
            <v>5319.0406223278405</v>
          </cell>
          <cell r="R220">
            <v>1.6303565780520897</v>
          </cell>
          <cell r="S220">
            <v>0.84804780254266354</v>
          </cell>
          <cell r="T220">
            <v>151</v>
          </cell>
          <cell r="V220" t="str">
            <v>Janvier-2024</v>
          </cell>
          <cell r="W220" t="str">
            <v>Janvier</v>
          </cell>
          <cell r="X220">
            <v>2024</v>
          </cell>
        </row>
        <row r="221">
          <cell r="B221" t="str">
            <v>Simulation</v>
          </cell>
          <cell r="C221" t="str">
            <v>Février-2024</v>
          </cell>
          <cell r="D221">
            <v>4636.9400000000005</v>
          </cell>
          <cell r="E221">
            <v>4636.9400000000005</v>
          </cell>
          <cell r="F221">
            <v>3755.1066666666675</v>
          </cell>
          <cell r="G221">
            <v>3755.1066666666675</v>
          </cell>
          <cell r="H221">
            <v>1.0238034300000001</v>
          </cell>
          <cell r="I221">
            <v>2.9849999999999999</v>
          </cell>
          <cell r="J221">
            <v>2.0150000000000001</v>
          </cell>
          <cell r="L221">
            <v>7192.2</v>
          </cell>
          <cell r="M221">
            <v>18918.05058066624</v>
          </cell>
          <cell r="N221">
            <v>11725.85058066624</v>
          </cell>
          <cell r="O221">
            <v>6272.1</v>
          </cell>
          <cell r="P221">
            <v>11591.140622327841</v>
          </cell>
          <cell r="Q221">
            <v>5319.0406223278405</v>
          </cell>
          <cell r="R221">
            <v>1.6303565780520897</v>
          </cell>
          <cell r="S221">
            <v>0.84804780254266354</v>
          </cell>
          <cell r="T221">
            <v>152</v>
          </cell>
          <cell r="V221" t="str">
            <v/>
          </cell>
          <cell r="W221" t="str">
            <v>Février</v>
          </cell>
          <cell r="X221">
            <v>2024</v>
          </cell>
        </row>
        <row r="222">
          <cell r="B222" t="str">
            <v>Simulation</v>
          </cell>
          <cell r="C222" t="str">
            <v>Mars-2024</v>
          </cell>
          <cell r="D222">
            <v>4636.9400000000005</v>
          </cell>
          <cell r="E222">
            <v>4636.9400000000005</v>
          </cell>
          <cell r="F222">
            <v>3755.1066666666675</v>
          </cell>
          <cell r="G222">
            <v>3755.1066666666675</v>
          </cell>
          <cell r="H222">
            <v>1.0238034300000001</v>
          </cell>
          <cell r="I222">
            <v>2.9849999999999999</v>
          </cell>
          <cell r="J222">
            <v>2.0150000000000001</v>
          </cell>
          <cell r="L222">
            <v>7192.2</v>
          </cell>
          <cell r="M222">
            <v>18918.05058066624</v>
          </cell>
          <cell r="N222">
            <v>11725.85058066624</v>
          </cell>
          <cell r="O222">
            <v>6272.1</v>
          </cell>
          <cell r="P222">
            <v>11591.140622327841</v>
          </cell>
          <cell r="Q222">
            <v>5319.0406223278405</v>
          </cell>
          <cell r="R222">
            <v>1.6303565780520897</v>
          </cell>
          <cell r="S222">
            <v>0.84804780254266354</v>
          </cell>
          <cell r="T222">
            <v>153</v>
          </cell>
          <cell r="V222" t="str">
            <v/>
          </cell>
          <cell r="W222" t="str">
            <v>Mars</v>
          </cell>
          <cell r="X222">
            <v>2024</v>
          </cell>
        </row>
        <row r="223">
          <cell r="B223" t="str">
            <v>Simulation</v>
          </cell>
          <cell r="C223" t="str">
            <v>Avril-2024</v>
          </cell>
          <cell r="D223">
            <v>4636.9400000000005</v>
          </cell>
          <cell r="E223">
            <v>4636.9400000000005</v>
          </cell>
          <cell r="F223">
            <v>3755.1066666666675</v>
          </cell>
          <cell r="G223">
            <v>3755.1066666666675</v>
          </cell>
          <cell r="H223">
            <v>1.0238034300000001</v>
          </cell>
          <cell r="I223">
            <v>2.9849999999999999</v>
          </cell>
          <cell r="J223">
            <v>2.0150000000000001</v>
          </cell>
          <cell r="L223">
            <v>7192.2</v>
          </cell>
          <cell r="M223">
            <v>18918.05058066624</v>
          </cell>
          <cell r="N223">
            <v>11725.85058066624</v>
          </cell>
          <cell r="O223">
            <v>6272.1</v>
          </cell>
          <cell r="P223">
            <v>11591.140622327841</v>
          </cell>
          <cell r="Q223">
            <v>5319.0406223278405</v>
          </cell>
          <cell r="R223">
            <v>1.6303565780520897</v>
          </cell>
          <cell r="S223">
            <v>0.84804780254266354</v>
          </cell>
          <cell r="T223">
            <v>154</v>
          </cell>
          <cell r="V223" t="str">
            <v/>
          </cell>
          <cell r="W223" t="str">
            <v>Avril</v>
          </cell>
          <cell r="X223">
            <v>2024</v>
          </cell>
        </row>
        <row r="224">
          <cell r="B224" t="str">
            <v>Simulation</v>
          </cell>
          <cell r="C224" t="str">
            <v>Mai-2024</v>
          </cell>
          <cell r="D224">
            <v>4636.9400000000005</v>
          </cell>
          <cell r="E224">
            <v>4636.9400000000005</v>
          </cell>
          <cell r="F224">
            <v>3755.1066666666675</v>
          </cell>
          <cell r="G224">
            <v>3755.1066666666675</v>
          </cell>
          <cell r="H224">
            <v>1.0238034300000001</v>
          </cell>
          <cell r="I224">
            <v>2.9849999999999999</v>
          </cell>
          <cell r="J224">
            <v>2.0150000000000001</v>
          </cell>
          <cell r="L224">
            <v>7192.2</v>
          </cell>
          <cell r="M224">
            <v>18918.05058066624</v>
          </cell>
          <cell r="N224">
            <v>11725.85058066624</v>
          </cell>
          <cell r="O224">
            <v>6272.1</v>
          </cell>
          <cell r="P224">
            <v>11591.140622327841</v>
          </cell>
          <cell r="Q224">
            <v>5319.0406223278405</v>
          </cell>
          <cell r="R224">
            <v>1.6303565780520897</v>
          </cell>
          <cell r="S224">
            <v>0.84804780254266354</v>
          </cell>
          <cell r="T224">
            <v>155</v>
          </cell>
          <cell r="V224" t="str">
            <v/>
          </cell>
          <cell r="W224" t="str">
            <v>Mai</v>
          </cell>
          <cell r="X224">
            <v>2024</v>
          </cell>
        </row>
        <row r="225">
          <cell r="B225" t="str">
            <v>Simulation</v>
          </cell>
          <cell r="C225" t="str">
            <v>Juin-2024</v>
          </cell>
          <cell r="D225">
            <v>4636.9400000000005</v>
          </cell>
          <cell r="E225">
            <v>4636.9400000000005</v>
          </cell>
          <cell r="F225">
            <v>3755.1066666666675</v>
          </cell>
          <cell r="G225">
            <v>3755.1066666666675</v>
          </cell>
          <cell r="H225">
            <v>1.0238034300000001</v>
          </cell>
          <cell r="I225">
            <v>2.9849999999999999</v>
          </cell>
          <cell r="J225">
            <v>2.0150000000000001</v>
          </cell>
          <cell r="L225">
            <v>7192.2</v>
          </cell>
          <cell r="M225">
            <v>18918.05058066624</v>
          </cell>
          <cell r="N225">
            <v>11725.85058066624</v>
          </cell>
          <cell r="O225">
            <v>6272.1</v>
          </cell>
          <cell r="P225">
            <v>11591.140622327841</v>
          </cell>
          <cell r="Q225">
            <v>5319.0406223278405</v>
          </cell>
          <cell r="R225">
            <v>1.6303565780520897</v>
          </cell>
          <cell r="S225">
            <v>0.84804780254266354</v>
          </cell>
          <cell r="T225">
            <v>156</v>
          </cell>
          <cell r="V225" t="str">
            <v/>
          </cell>
          <cell r="W225" t="str">
            <v>Juin</v>
          </cell>
          <cell r="X225">
            <v>2024</v>
          </cell>
        </row>
        <row r="226">
          <cell r="B226" t="str">
            <v>Simulation</v>
          </cell>
          <cell r="C226" t="str">
            <v>Juillet-2024</v>
          </cell>
          <cell r="D226">
            <v>4636.9400000000005</v>
          </cell>
          <cell r="E226">
            <v>4636.9400000000005</v>
          </cell>
          <cell r="F226">
            <v>3755.1066666666675</v>
          </cell>
          <cell r="G226">
            <v>3755.1066666666675</v>
          </cell>
          <cell r="H226">
            <v>1.0238034300000001</v>
          </cell>
          <cell r="I226">
            <v>2.9849999999999999</v>
          </cell>
          <cell r="J226">
            <v>2.0150000000000001</v>
          </cell>
          <cell r="L226">
            <v>7192.2</v>
          </cell>
          <cell r="M226">
            <v>18918.05058066624</v>
          </cell>
          <cell r="N226">
            <v>11725.85058066624</v>
          </cell>
          <cell r="O226">
            <v>6272.1</v>
          </cell>
          <cell r="P226">
            <v>11591.140622327841</v>
          </cell>
          <cell r="Q226">
            <v>5319.0406223278405</v>
          </cell>
          <cell r="R226">
            <v>1.6303565780520897</v>
          </cell>
          <cell r="S226">
            <v>0.84804780254266354</v>
          </cell>
          <cell r="T226">
            <v>157</v>
          </cell>
          <cell r="V226" t="str">
            <v/>
          </cell>
          <cell r="W226" t="str">
            <v>Juillet</v>
          </cell>
          <cell r="X226">
            <v>2024</v>
          </cell>
        </row>
        <row r="227">
          <cell r="B227" t="str">
            <v>Simulation</v>
          </cell>
          <cell r="C227" t="str">
            <v>Août-2024</v>
          </cell>
          <cell r="D227">
            <v>4636.9400000000005</v>
          </cell>
          <cell r="E227">
            <v>4636.9400000000005</v>
          </cell>
          <cell r="F227">
            <v>3755.1066666666675</v>
          </cell>
          <cell r="G227">
            <v>3755.1066666666675</v>
          </cell>
          <cell r="H227">
            <v>1.0238034300000001</v>
          </cell>
          <cell r="I227">
            <v>2.9849999999999999</v>
          </cell>
          <cell r="J227">
            <v>2.0150000000000001</v>
          </cell>
          <cell r="L227">
            <v>7192.2</v>
          </cell>
          <cell r="M227">
            <v>18918.05058066624</v>
          </cell>
          <cell r="N227">
            <v>11725.85058066624</v>
          </cell>
          <cell r="O227">
            <v>6272.1</v>
          </cell>
          <cell r="P227">
            <v>11591.140622327841</v>
          </cell>
          <cell r="Q227">
            <v>5319.0406223278405</v>
          </cell>
          <cell r="R227">
            <v>1.6303565780520897</v>
          </cell>
          <cell r="S227">
            <v>0.84804780254266354</v>
          </cell>
          <cell r="T227">
            <v>158</v>
          </cell>
          <cell r="V227" t="str">
            <v/>
          </cell>
          <cell r="W227" t="str">
            <v>Août</v>
          </cell>
          <cell r="X227">
            <v>2024</v>
          </cell>
        </row>
        <row r="228">
          <cell r="B228" t="str">
            <v>Simulation</v>
          </cell>
          <cell r="C228" t="str">
            <v>Septembre-2024</v>
          </cell>
          <cell r="D228">
            <v>4636.9400000000005</v>
          </cell>
          <cell r="E228">
            <v>4636.9400000000005</v>
          </cell>
          <cell r="F228">
            <v>3755.1066666666675</v>
          </cell>
          <cell r="G228">
            <v>3755.1066666666675</v>
          </cell>
          <cell r="H228">
            <v>1.0238034300000001</v>
          </cell>
          <cell r="I228">
            <v>2.9849999999999999</v>
          </cell>
          <cell r="J228">
            <v>2.0150000000000001</v>
          </cell>
          <cell r="L228">
            <v>7192.2</v>
          </cell>
          <cell r="M228">
            <v>18918.05058066624</v>
          </cell>
          <cell r="N228">
            <v>11725.85058066624</v>
          </cell>
          <cell r="O228">
            <v>6272.1</v>
          </cell>
          <cell r="P228">
            <v>11591.140622327841</v>
          </cell>
          <cell r="Q228">
            <v>5319.0406223278405</v>
          </cell>
          <cell r="R228">
            <v>1.6303565780520897</v>
          </cell>
          <cell r="S228">
            <v>0.84804780254266354</v>
          </cell>
          <cell r="T228">
            <v>159</v>
          </cell>
          <cell r="V228" t="str">
            <v/>
          </cell>
          <cell r="W228" t="str">
            <v>Septembre</v>
          </cell>
          <cell r="X228">
            <v>2024</v>
          </cell>
        </row>
        <row r="229">
          <cell r="B229" t="str">
            <v>Simulation</v>
          </cell>
          <cell r="C229" t="str">
            <v>Octobre-2024</v>
          </cell>
          <cell r="D229">
            <v>4636.9400000000005</v>
          </cell>
          <cell r="E229">
            <v>4636.9400000000005</v>
          </cell>
          <cell r="F229">
            <v>3755.1066666666675</v>
          </cell>
          <cell r="G229">
            <v>3755.1066666666675</v>
          </cell>
          <cell r="H229">
            <v>1.0238034300000001</v>
          </cell>
          <cell r="I229">
            <v>2.9849999999999999</v>
          </cell>
          <cell r="J229">
            <v>2.0150000000000001</v>
          </cell>
          <cell r="L229">
            <v>7192.2</v>
          </cell>
          <cell r="M229">
            <v>18918.05058066624</v>
          </cell>
          <cell r="N229">
            <v>11725.85058066624</v>
          </cell>
          <cell r="O229">
            <v>6272.1</v>
          </cell>
          <cell r="P229">
            <v>11591.140622327841</v>
          </cell>
          <cell r="Q229">
            <v>5319.0406223278405</v>
          </cell>
          <cell r="R229">
            <v>1.6303565780520897</v>
          </cell>
          <cell r="S229">
            <v>0.84804780254266354</v>
          </cell>
          <cell r="T229">
            <v>160</v>
          </cell>
          <cell r="V229" t="str">
            <v/>
          </cell>
          <cell r="W229" t="str">
            <v>Octobre</v>
          </cell>
          <cell r="X229">
            <v>2024</v>
          </cell>
        </row>
        <row r="230">
          <cell r="B230" t="str">
            <v>Simulation</v>
          </cell>
          <cell r="C230" t="str">
            <v>Novembre-2024</v>
          </cell>
          <cell r="D230">
            <v>4636.9400000000005</v>
          </cell>
          <cell r="E230">
            <v>4636.9400000000005</v>
          </cell>
          <cell r="F230">
            <v>3755.1066666666675</v>
          </cell>
          <cell r="G230">
            <v>3755.1066666666675</v>
          </cell>
          <cell r="H230">
            <v>1.0238034300000001</v>
          </cell>
          <cell r="I230">
            <v>2.9849999999999999</v>
          </cell>
          <cell r="J230">
            <v>2.0150000000000001</v>
          </cell>
          <cell r="L230">
            <v>7192.2</v>
          </cell>
          <cell r="M230">
            <v>18918.05058066624</v>
          </cell>
          <cell r="N230">
            <v>11725.85058066624</v>
          </cell>
          <cell r="O230">
            <v>6272.1</v>
          </cell>
          <cell r="P230">
            <v>11591.140622327841</v>
          </cell>
          <cell r="Q230">
            <v>5319.0406223278405</v>
          </cell>
          <cell r="R230">
            <v>1.6303565780520897</v>
          </cell>
          <cell r="S230">
            <v>0.84804780254266354</v>
          </cell>
          <cell r="T230">
            <v>161</v>
          </cell>
          <cell r="V230" t="str">
            <v/>
          </cell>
          <cell r="W230" t="str">
            <v>Novembre</v>
          </cell>
          <cell r="X230">
            <v>2024</v>
          </cell>
        </row>
        <row r="231">
          <cell r="B231" t="str">
            <v>Simulation</v>
          </cell>
          <cell r="C231" t="str">
            <v>Décembre-2024</v>
          </cell>
          <cell r="D231">
            <v>4636.9400000000005</v>
          </cell>
          <cell r="E231">
            <v>4636.9400000000005</v>
          </cell>
          <cell r="F231">
            <v>3755.1066666666675</v>
          </cell>
          <cell r="G231">
            <v>3755.1066666666675</v>
          </cell>
          <cell r="H231">
            <v>1.0238034300000001</v>
          </cell>
          <cell r="I231">
            <v>2.9849999999999999</v>
          </cell>
          <cell r="J231">
            <v>2.0150000000000001</v>
          </cell>
          <cell r="L231">
            <v>7192.2</v>
          </cell>
          <cell r="M231">
            <v>18918.05058066624</v>
          </cell>
          <cell r="N231">
            <v>11725.85058066624</v>
          </cell>
          <cell r="O231">
            <v>6272.1</v>
          </cell>
          <cell r="P231">
            <v>11591.140622327841</v>
          </cell>
          <cell r="Q231">
            <v>5319.0406223278405</v>
          </cell>
          <cell r="R231">
            <v>1.6303565780520897</v>
          </cell>
          <cell r="S231">
            <v>0.84804780254266354</v>
          </cell>
          <cell r="T231">
            <v>162</v>
          </cell>
          <cell r="V231" t="str">
            <v/>
          </cell>
          <cell r="W231" t="str">
            <v>Décembre</v>
          </cell>
          <cell r="X231">
            <v>2024</v>
          </cell>
        </row>
        <row r="232">
          <cell r="B232" t="str">
            <v>Simulation</v>
          </cell>
          <cell r="C232" t="str">
            <v>Janvier-2025</v>
          </cell>
          <cell r="D232">
            <v>4636.9400000000005</v>
          </cell>
          <cell r="E232">
            <v>4636.9400000000005</v>
          </cell>
          <cell r="F232">
            <v>3755.1066666666675</v>
          </cell>
          <cell r="G232">
            <v>3755.1066666666675</v>
          </cell>
          <cell r="H232">
            <v>1.0238034300000001</v>
          </cell>
          <cell r="I232">
            <v>2.9849999999999999</v>
          </cell>
          <cell r="J232">
            <v>2.0150000000000001</v>
          </cell>
          <cell r="L232">
            <v>7192.2</v>
          </cell>
          <cell r="M232">
            <v>18918.05058066624</v>
          </cell>
          <cell r="N232">
            <v>11725.85058066624</v>
          </cell>
          <cell r="O232">
            <v>6272.1</v>
          </cell>
          <cell r="P232">
            <v>11591.140622327841</v>
          </cell>
          <cell r="Q232">
            <v>5319.0406223278405</v>
          </cell>
          <cell r="R232">
            <v>1.6303565780520897</v>
          </cell>
          <cell r="S232">
            <v>0.84804780254266354</v>
          </cell>
          <cell r="T232">
            <v>163</v>
          </cell>
          <cell r="V232" t="str">
            <v>Janvier-2025</v>
          </cell>
          <cell r="W232" t="str">
            <v>Janvier</v>
          </cell>
          <cell r="X232">
            <v>2025</v>
          </cell>
        </row>
        <row r="233">
          <cell r="B233" t="str">
            <v>Simulation</v>
          </cell>
          <cell r="C233" t="str">
            <v>Février-2025</v>
          </cell>
          <cell r="D233">
            <v>4636.9400000000005</v>
          </cell>
          <cell r="E233">
            <v>4636.9400000000005</v>
          </cell>
          <cell r="F233">
            <v>3755.1066666666675</v>
          </cell>
          <cell r="G233">
            <v>3755.1066666666675</v>
          </cell>
          <cell r="H233">
            <v>1.0238034300000001</v>
          </cell>
          <cell r="I233">
            <v>2.9849999999999999</v>
          </cell>
          <cell r="J233">
            <v>2.0150000000000001</v>
          </cell>
          <cell r="L233">
            <v>7192.2</v>
          </cell>
          <cell r="M233">
            <v>18918.05058066624</v>
          </cell>
          <cell r="N233">
            <v>11725.85058066624</v>
          </cell>
          <cell r="O233">
            <v>6272.1</v>
          </cell>
          <cell r="P233">
            <v>11591.140622327841</v>
          </cell>
          <cell r="Q233">
            <v>5319.0406223278405</v>
          </cell>
          <cell r="R233">
            <v>1.6303565780520897</v>
          </cell>
          <cell r="S233">
            <v>0.84804780254266354</v>
          </cell>
          <cell r="T233">
            <v>164</v>
          </cell>
          <cell r="V233" t="str">
            <v/>
          </cell>
          <cell r="W233" t="str">
            <v>Février</v>
          </cell>
          <cell r="X233">
            <v>2025</v>
          </cell>
        </row>
        <row r="234">
          <cell r="B234" t="str">
            <v>Simulation</v>
          </cell>
          <cell r="C234" t="str">
            <v>Mars-2025</v>
          </cell>
          <cell r="D234">
            <v>4636.9400000000005</v>
          </cell>
          <cell r="E234">
            <v>4636.9400000000005</v>
          </cell>
          <cell r="F234">
            <v>3755.1066666666675</v>
          </cell>
          <cell r="G234">
            <v>3755.1066666666675</v>
          </cell>
          <cell r="H234">
            <v>1.0238034300000001</v>
          </cell>
          <cell r="I234">
            <v>2.9849999999999999</v>
          </cell>
          <cell r="J234">
            <v>2.0150000000000001</v>
          </cell>
          <cell r="L234">
            <v>7192.2</v>
          </cell>
          <cell r="M234">
            <v>18918.05058066624</v>
          </cell>
          <cell r="N234">
            <v>11725.85058066624</v>
          </cell>
          <cell r="O234">
            <v>6272.1</v>
          </cell>
          <cell r="P234">
            <v>11591.140622327841</v>
          </cell>
          <cell r="Q234">
            <v>5319.0406223278405</v>
          </cell>
          <cell r="R234">
            <v>1.6303565780520897</v>
          </cell>
          <cell r="S234">
            <v>0.84804780254266354</v>
          </cell>
          <cell r="T234">
            <v>165</v>
          </cell>
          <cell r="V234" t="str">
            <v/>
          </cell>
          <cell r="W234" t="str">
            <v>Mars</v>
          </cell>
          <cell r="X234">
            <v>2025</v>
          </cell>
        </row>
        <row r="235">
          <cell r="B235" t="str">
            <v>Simulation</v>
          </cell>
          <cell r="C235" t="str">
            <v>Avril-2025</v>
          </cell>
          <cell r="D235">
            <v>4636.9400000000005</v>
          </cell>
          <cell r="E235">
            <v>4636.9400000000005</v>
          </cell>
          <cell r="F235">
            <v>3755.1066666666675</v>
          </cell>
          <cell r="G235">
            <v>3755.1066666666675</v>
          </cell>
          <cell r="H235">
            <v>1.0238034300000001</v>
          </cell>
          <cell r="I235">
            <v>2.9849999999999999</v>
          </cell>
          <cell r="J235">
            <v>2.0150000000000001</v>
          </cell>
          <cell r="L235">
            <v>7192.2</v>
          </cell>
          <cell r="M235">
            <v>18918.05058066624</v>
          </cell>
          <cell r="N235">
            <v>11725.85058066624</v>
          </cell>
          <cell r="O235">
            <v>6272.1</v>
          </cell>
          <cell r="P235">
            <v>11591.140622327841</v>
          </cell>
          <cell r="Q235">
            <v>5319.0406223278405</v>
          </cell>
          <cell r="R235">
            <v>1.6303565780520897</v>
          </cell>
          <cell r="S235">
            <v>0.84804780254266354</v>
          </cell>
          <cell r="T235">
            <v>166</v>
          </cell>
          <cell r="V235" t="str">
            <v/>
          </cell>
          <cell r="W235" t="str">
            <v>Avril</v>
          </cell>
          <cell r="X235">
            <v>2025</v>
          </cell>
        </row>
        <row r="236">
          <cell r="B236" t="str">
            <v>Simulation</v>
          </cell>
          <cell r="C236" t="str">
            <v>Mai-2025</v>
          </cell>
          <cell r="D236">
            <v>4636.9400000000005</v>
          </cell>
          <cell r="E236">
            <v>4636.9400000000005</v>
          </cell>
          <cell r="F236">
            <v>3755.1066666666675</v>
          </cell>
          <cell r="G236">
            <v>3755.1066666666675</v>
          </cell>
          <cell r="H236">
            <v>1.0238034300000001</v>
          </cell>
          <cell r="I236">
            <v>2.9849999999999999</v>
          </cell>
          <cell r="J236">
            <v>2.0150000000000001</v>
          </cell>
          <cell r="L236">
            <v>7192.2</v>
          </cell>
          <cell r="M236">
            <v>18918.05058066624</v>
          </cell>
          <cell r="N236">
            <v>11725.85058066624</v>
          </cell>
          <cell r="O236">
            <v>6272.1</v>
          </cell>
          <cell r="P236">
            <v>11591.140622327841</v>
          </cell>
          <cell r="Q236">
            <v>5319.0406223278405</v>
          </cell>
          <cell r="R236">
            <v>1.6303565780520897</v>
          </cell>
          <cell r="S236">
            <v>0.84804780254266354</v>
          </cell>
          <cell r="T236">
            <v>167</v>
          </cell>
          <cell r="V236" t="str">
            <v/>
          </cell>
          <cell r="W236" t="str">
            <v>Mai</v>
          </cell>
          <cell r="X236">
            <v>2025</v>
          </cell>
        </row>
        <row r="237">
          <cell r="B237" t="str">
            <v>Simulation</v>
          </cell>
          <cell r="C237" t="str">
            <v>Juin-2025</v>
          </cell>
          <cell r="D237">
            <v>4636.9400000000005</v>
          </cell>
          <cell r="E237">
            <v>4636.9400000000005</v>
          </cell>
          <cell r="F237">
            <v>3755.1066666666675</v>
          </cell>
          <cell r="G237">
            <v>3755.1066666666675</v>
          </cell>
          <cell r="H237">
            <v>1.0238034300000001</v>
          </cell>
          <cell r="I237">
            <v>2.9849999999999999</v>
          </cell>
          <cell r="J237">
            <v>2.0150000000000001</v>
          </cell>
          <cell r="L237">
            <v>7192.2</v>
          </cell>
          <cell r="M237">
            <v>18918.05058066624</v>
          </cell>
          <cell r="N237">
            <v>11725.85058066624</v>
          </cell>
          <cell r="O237">
            <v>6272.1</v>
          </cell>
          <cell r="P237">
            <v>11591.140622327841</v>
          </cell>
          <cell r="Q237">
            <v>5319.0406223278405</v>
          </cell>
          <cell r="R237">
            <v>1.6303565780520897</v>
          </cell>
          <cell r="S237">
            <v>0.84804780254266354</v>
          </cell>
          <cell r="T237">
            <v>168</v>
          </cell>
          <cell r="V237" t="str">
            <v/>
          </cell>
          <cell r="W237" t="str">
            <v>Juin</v>
          </cell>
          <cell r="X237">
            <v>2025</v>
          </cell>
        </row>
        <row r="238">
          <cell r="B238" t="str">
            <v>Simulation</v>
          </cell>
          <cell r="C238" t="str">
            <v>Juillet-2025</v>
          </cell>
          <cell r="D238">
            <v>4636.9400000000005</v>
          </cell>
          <cell r="E238">
            <v>4636.9400000000005</v>
          </cell>
          <cell r="F238">
            <v>3755.1066666666675</v>
          </cell>
          <cell r="G238">
            <v>3755.1066666666675</v>
          </cell>
          <cell r="H238">
            <v>1.0238034300000001</v>
          </cell>
          <cell r="I238">
            <v>2.9849999999999999</v>
          </cell>
          <cell r="J238">
            <v>2.0150000000000001</v>
          </cell>
          <cell r="L238">
            <v>7192.2</v>
          </cell>
          <cell r="M238">
            <v>18918.05058066624</v>
          </cell>
          <cell r="N238">
            <v>11725.85058066624</v>
          </cell>
          <cell r="O238">
            <v>6272.1</v>
          </cell>
          <cell r="P238">
            <v>11591.140622327841</v>
          </cell>
          <cell r="Q238">
            <v>5319.0406223278405</v>
          </cell>
          <cell r="R238">
            <v>1.6303565780520897</v>
          </cell>
          <cell r="S238">
            <v>0.84804780254266354</v>
          </cell>
          <cell r="T238">
            <v>169</v>
          </cell>
          <cell r="V238" t="str">
            <v/>
          </cell>
          <cell r="W238" t="str">
            <v>Juillet</v>
          </cell>
          <cell r="X238">
            <v>2025</v>
          </cell>
        </row>
        <row r="239">
          <cell r="B239" t="str">
            <v>Simulation</v>
          </cell>
          <cell r="C239" t="str">
            <v>Août-2025</v>
          </cell>
          <cell r="D239">
            <v>4636.9400000000005</v>
          </cell>
          <cell r="E239">
            <v>4636.9400000000005</v>
          </cell>
          <cell r="F239">
            <v>3755.1066666666675</v>
          </cell>
          <cell r="G239">
            <v>3755.1066666666675</v>
          </cell>
          <cell r="H239">
            <v>1.0238034300000001</v>
          </cell>
          <cell r="I239">
            <v>2.9849999999999999</v>
          </cell>
          <cell r="J239">
            <v>2.0150000000000001</v>
          </cell>
          <cell r="L239">
            <v>7192.2</v>
          </cell>
          <cell r="M239">
            <v>18918.05058066624</v>
          </cell>
          <cell r="N239">
            <v>11725.85058066624</v>
          </cell>
          <cell r="O239">
            <v>6272.1</v>
          </cell>
          <cell r="P239">
            <v>11591.140622327841</v>
          </cell>
          <cell r="Q239">
            <v>5319.0406223278405</v>
          </cell>
          <cell r="R239">
            <v>1.6303565780520897</v>
          </cell>
          <cell r="S239">
            <v>0.84804780254266354</v>
          </cell>
          <cell r="T239">
            <v>170</v>
          </cell>
          <cell r="V239" t="str">
            <v/>
          </cell>
          <cell r="W239" t="str">
            <v>Août</v>
          </cell>
          <cell r="X239">
            <v>2025</v>
          </cell>
        </row>
        <row r="240">
          <cell r="B240" t="str">
            <v>Simulation</v>
          </cell>
          <cell r="C240" t="str">
            <v>Septembre-2025</v>
          </cell>
          <cell r="D240">
            <v>4636.9400000000005</v>
          </cell>
          <cell r="E240">
            <v>4636.9400000000005</v>
          </cell>
          <cell r="F240">
            <v>3755.1066666666675</v>
          </cell>
          <cell r="G240">
            <v>3755.1066666666675</v>
          </cell>
          <cell r="H240">
            <v>1.0238034300000001</v>
          </cell>
          <cell r="I240">
            <v>2.9849999999999999</v>
          </cell>
          <cell r="J240">
            <v>2.0150000000000001</v>
          </cell>
          <cell r="L240">
            <v>7192.2</v>
          </cell>
          <cell r="M240">
            <v>18918.05058066624</v>
          </cell>
          <cell r="N240">
            <v>11725.85058066624</v>
          </cell>
          <cell r="O240">
            <v>6272.1</v>
          </cell>
          <cell r="P240">
            <v>11591.140622327841</v>
          </cell>
          <cell r="Q240">
            <v>5319.0406223278405</v>
          </cell>
          <cell r="R240">
            <v>1.6303565780520897</v>
          </cell>
          <cell r="S240">
            <v>0.84804780254266354</v>
          </cell>
          <cell r="T240">
            <v>171</v>
          </cell>
          <cell r="V240" t="str">
            <v/>
          </cell>
          <cell r="W240" t="str">
            <v>Septembre</v>
          </cell>
          <cell r="X240">
            <v>2025</v>
          </cell>
        </row>
        <row r="241">
          <cell r="B241" t="str">
            <v>Simulation</v>
          </cell>
          <cell r="C241" t="str">
            <v>Octobre-2025</v>
          </cell>
          <cell r="D241">
            <v>4636.9400000000005</v>
          </cell>
          <cell r="E241">
            <v>4636.9400000000005</v>
          </cell>
          <cell r="F241">
            <v>3755.1066666666675</v>
          </cell>
          <cell r="G241">
            <v>3755.1066666666675</v>
          </cell>
          <cell r="H241">
            <v>1.0238034300000001</v>
          </cell>
          <cell r="I241">
            <v>2.9849999999999999</v>
          </cell>
          <cell r="J241">
            <v>2.0150000000000001</v>
          </cell>
          <cell r="L241">
            <v>7192.2</v>
          </cell>
          <cell r="M241">
            <v>18918.05058066624</v>
          </cell>
          <cell r="N241">
            <v>11725.85058066624</v>
          </cell>
          <cell r="O241">
            <v>6272.1</v>
          </cell>
          <cell r="P241">
            <v>11591.140622327841</v>
          </cell>
          <cell r="Q241">
            <v>5319.0406223278405</v>
          </cell>
          <cell r="R241">
            <v>1.6303565780520897</v>
          </cell>
          <cell r="S241">
            <v>0.84804780254266354</v>
          </cell>
          <cell r="T241">
            <v>172</v>
          </cell>
          <cell r="V241" t="str">
            <v/>
          </cell>
          <cell r="W241" t="str">
            <v>Octobre</v>
          </cell>
          <cell r="X241">
            <v>2025</v>
          </cell>
        </row>
        <row r="242">
          <cell r="B242" t="str">
            <v>Simulation</v>
          </cell>
          <cell r="C242" t="str">
            <v>Novembre-2025</v>
          </cell>
          <cell r="D242">
            <v>4636.9400000000005</v>
          </cell>
          <cell r="E242">
            <v>4636.9400000000005</v>
          </cell>
          <cell r="F242">
            <v>3755.1066666666675</v>
          </cell>
          <cell r="G242">
            <v>3755.1066666666675</v>
          </cell>
          <cell r="H242">
            <v>1.0238034300000001</v>
          </cell>
          <cell r="I242">
            <v>2.9849999999999999</v>
          </cell>
          <cell r="J242">
            <v>2.0150000000000001</v>
          </cell>
          <cell r="L242">
            <v>7192.2</v>
          </cell>
          <cell r="M242">
            <v>18918.05058066624</v>
          </cell>
          <cell r="N242">
            <v>11725.85058066624</v>
          </cell>
          <cell r="O242">
            <v>6272.1</v>
          </cell>
          <cell r="P242">
            <v>11591.140622327841</v>
          </cell>
          <cell r="Q242">
            <v>5319.0406223278405</v>
          </cell>
          <cell r="R242">
            <v>1.6303565780520897</v>
          </cell>
          <cell r="S242">
            <v>0.84804780254266354</v>
          </cell>
          <cell r="T242">
            <v>173</v>
          </cell>
          <cell r="V242" t="str">
            <v/>
          </cell>
          <cell r="W242" t="str">
            <v>Novembre</v>
          </cell>
          <cell r="X242">
            <v>2025</v>
          </cell>
        </row>
        <row r="243">
          <cell r="B243" t="str">
            <v>Simulation</v>
          </cell>
          <cell r="C243" t="str">
            <v>Décembre-2025</v>
          </cell>
          <cell r="D243">
            <v>4636.9400000000005</v>
          </cell>
          <cell r="E243">
            <v>4636.9400000000005</v>
          </cell>
          <cell r="F243">
            <v>3755.1066666666675</v>
          </cell>
          <cell r="G243">
            <v>3755.1066666666675</v>
          </cell>
          <cell r="H243">
            <v>1.0238034300000001</v>
          </cell>
          <cell r="I243">
            <v>2.9849999999999999</v>
          </cell>
          <cell r="J243">
            <v>2.0150000000000001</v>
          </cell>
          <cell r="L243">
            <v>7192.2</v>
          </cell>
          <cell r="M243">
            <v>18918.05058066624</v>
          </cell>
          <cell r="N243">
            <v>11725.85058066624</v>
          </cell>
          <cell r="O243">
            <v>6272.1</v>
          </cell>
          <cell r="P243">
            <v>11591.140622327841</v>
          </cell>
          <cell r="Q243">
            <v>5319.0406223278405</v>
          </cell>
          <cell r="R243">
            <v>1.6303565780520897</v>
          </cell>
          <cell r="S243">
            <v>0.84804780254266354</v>
          </cell>
          <cell r="T243">
            <v>174</v>
          </cell>
          <cell r="V243" t="str">
            <v/>
          </cell>
          <cell r="W243" t="str">
            <v>Décembre</v>
          </cell>
          <cell r="X243">
            <v>2025</v>
          </cell>
        </row>
        <row r="244">
          <cell r="B244" t="str">
            <v>Simulation</v>
          </cell>
          <cell r="C244" t="str">
            <v>Janvier-2026</v>
          </cell>
          <cell r="D244">
            <v>4636.9400000000005</v>
          </cell>
          <cell r="E244">
            <v>4636.9400000000005</v>
          </cell>
          <cell r="F244">
            <v>3755.1066666666675</v>
          </cell>
          <cell r="G244">
            <v>3755.1066666666675</v>
          </cell>
          <cell r="H244">
            <v>1.0238034300000001</v>
          </cell>
          <cell r="I244">
            <v>2.9849999999999999</v>
          </cell>
          <cell r="J244">
            <v>2.0150000000000001</v>
          </cell>
          <cell r="L244">
            <v>7192.2</v>
          </cell>
          <cell r="M244">
            <v>18918.05058066624</v>
          </cell>
          <cell r="N244">
            <v>11725.85058066624</v>
          </cell>
          <cell r="O244">
            <v>6272.1</v>
          </cell>
          <cell r="P244">
            <v>11591.140622327841</v>
          </cell>
          <cell r="Q244">
            <v>5319.0406223278405</v>
          </cell>
          <cell r="R244">
            <v>1.6303565780520897</v>
          </cell>
          <cell r="S244">
            <v>0.84804780254266354</v>
          </cell>
          <cell r="T244">
            <v>175</v>
          </cell>
          <cell r="V244" t="str">
            <v>Janvier-2026</v>
          </cell>
          <cell r="W244" t="str">
            <v>Janvier</v>
          </cell>
          <cell r="X244">
            <v>2026</v>
          </cell>
        </row>
        <row r="245">
          <cell r="B245" t="str">
            <v>Simulation</v>
          </cell>
          <cell r="C245" t="str">
            <v>Février-2026</v>
          </cell>
          <cell r="D245">
            <v>4636.9400000000005</v>
          </cell>
          <cell r="E245">
            <v>4636.9400000000005</v>
          </cell>
          <cell r="F245">
            <v>3755.1066666666675</v>
          </cell>
          <cell r="G245">
            <v>3755.1066666666675</v>
          </cell>
          <cell r="H245">
            <v>1.0238034300000001</v>
          </cell>
          <cell r="I245">
            <v>2.9849999999999999</v>
          </cell>
          <cell r="J245">
            <v>2.0150000000000001</v>
          </cell>
          <cell r="L245">
            <v>7192.2</v>
          </cell>
          <cell r="M245">
            <v>18918.05058066624</v>
          </cell>
          <cell r="N245">
            <v>11725.85058066624</v>
          </cell>
          <cell r="O245">
            <v>6272.1</v>
          </cell>
          <cell r="P245">
            <v>11591.140622327841</v>
          </cell>
          <cell r="Q245">
            <v>5319.0406223278405</v>
          </cell>
          <cell r="R245">
            <v>1.6303565780520897</v>
          </cell>
          <cell r="S245">
            <v>0.84804780254266354</v>
          </cell>
          <cell r="T245">
            <v>176</v>
          </cell>
          <cell r="V245" t="str">
            <v/>
          </cell>
          <cell r="W245" t="str">
            <v>Février</v>
          </cell>
          <cell r="X245">
            <v>2026</v>
          </cell>
        </row>
        <row r="246">
          <cell r="B246" t="str">
            <v>Simulation</v>
          </cell>
          <cell r="C246" t="str">
            <v>Mars-2026</v>
          </cell>
          <cell r="D246">
            <v>4636.9400000000005</v>
          </cell>
          <cell r="E246">
            <v>4636.9400000000005</v>
          </cell>
          <cell r="F246">
            <v>3755.1066666666675</v>
          </cell>
          <cell r="G246">
            <v>3755.1066666666675</v>
          </cell>
          <cell r="H246">
            <v>1.0238034300000001</v>
          </cell>
          <cell r="I246">
            <v>2.9849999999999999</v>
          </cell>
          <cell r="J246">
            <v>2.0150000000000001</v>
          </cell>
          <cell r="L246">
            <v>7192.2</v>
          </cell>
          <cell r="M246">
            <v>18918.05058066624</v>
          </cell>
          <cell r="N246">
            <v>11725.85058066624</v>
          </cell>
          <cell r="O246">
            <v>6272.1</v>
          </cell>
          <cell r="P246">
            <v>11591.140622327841</v>
          </cell>
          <cell r="Q246">
            <v>5319.0406223278405</v>
          </cell>
          <cell r="R246">
            <v>1.6303565780520897</v>
          </cell>
          <cell r="S246">
            <v>0.84804780254266354</v>
          </cell>
          <cell r="T246">
            <v>177</v>
          </cell>
          <cell r="V246" t="str">
            <v/>
          </cell>
          <cell r="W246" t="str">
            <v>Mars</v>
          </cell>
          <cell r="X246">
            <v>2026</v>
          </cell>
        </row>
        <row r="247">
          <cell r="B247" t="str">
            <v>Simulation</v>
          </cell>
          <cell r="C247" t="str">
            <v>Avril-2026</v>
          </cell>
          <cell r="D247">
            <v>4636.9400000000005</v>
          </cell>
          <cell r="E247">
            <v>4636.9400000000005</v>
          </cell>
          <cell r="F247">
            <v>3755.1066666666675</v>
          </cell>
          <cell r="G247">
            <v>3755.1066666666675</v>
          </cell>
          <cell r="H247">
            <v>1.0238034300000001</v>
          </cell>
          <cell r="I247">
            <v>2.9849999999999999</v>
          </cell>
          <cell r="J247">
            <v>2.0150000000000001</v>
          </cell>
          <cell r="L247">
            <v>7192.2</v>
          </cell>
          <cell r="M247">
            <v>18918.05058066624</v>
          </cell>
          <cell r="N247">
            <v>11725.85058066624</v>
          </cell>
          <cell r="O247">
            <v>6272.1</v>
          </cell>
          <cell r="P247">
            <v>11591.140622327841</v>
          </cell>
          <cell r="Q247">
            <v>5319.0406223278405</v>
          </cell>
          <cell r="R247">
            <v>1.6303565780520897</v>
          </cell>
          <cell r="S247">
            <v>0.84804780254266354</v>
          </cell>
          <cell r="T247">
            <v>178</v>
          </cell>
          <cell r="V247" t="str">
            <v/>
          </cell>
          <cell r="W247" t="str">
            <v>Avril</v>
          </cell>
          <cell r="X247">
            <v>2026</v>
          </cell>
        </row>
        <row r="248">
          <cell r="B248" t="str">
            <v>Simulation</v>
          </cell>
          <cell r="C248" t="str">
            <v>Mai-2026</v>
          </cell>
          <cell r="D248">
            <v>4636.9400000000005</v>
          </cell>
          <cell r="E248">
            <v>4636.9400000000005</v>
          </cell>
          <cell r="F248">
            <v>3755.1066666666675</v>
          </cell>
          <cell r="G248">
            <v>3755.1066666666675</v>
          </cell>
          <cell r="H248">
            <v>1.0238034300000001</v>
          </cell>
          <cell r="I248">
            <v>2.9849999999999999</v>
          </cell>
          <cell r="J248">
            <v>2.0150000000000001</v>
          </cell>
          <cell r="L248">
            <v>7192.2</v>
          </cell>
          <cell r="M248">
            <v>18918.05058066624</v>
          </cell>
          <cell r="N248">
            <v>11725.85058066624</v>
          </cell>
          <cell r="O248">
            <v>6272.1</v>
          </cell>
          <cell r="P248">
            <v>11591.140622327841</v>
          </cell>
          <cell r="Q248">
            <v>5319.0406223278405</v>
          </cell>
          <cell r="R248">
            <v>1.6303565780520897</v>
          </cell>
          <cell r="S248">
            <v>0.84804780254266354</v>
          </cell>
          <cell r="T248">
            <v>179</v>
          </cell>
          <cell r="V248" t="str">
            <v/>
          </cell>
          <cell r="W248" t="str">
            <v>Mai</v>
          </cell>
          <cell r="X248">
            <v>2026</v>
          </cell>
        </row>
        <row r="249">
          <cell r="B249" t="str">
            <v>Simulation</v>
          </cell>
          <cell r="C249" t="str">
            <v>Juin-2026</v>
          </cell>
          <cell r="D249">
            <v>4636.9400000000005</v>
          </cell>
          <cell r="E249">
            <v>4636.9400000000005</v>
          </cell>
          <cell r="F249">
            <v>3755.1066666666675</v>
          </cell>
          <cell r="G249">
            <v>3755.1066666666675</v>
          </cell>
          <cell r="H249">
            <v>1.0238034300000001</v>
          </cell>
          <cell r="I249">
            <v>2.9849999999999999</v>
          </cell>
          <cell r="J249">
            <v>2.0150000000000001</v>
          </cell>
          <cell r="L249">
            <v>7192.2</v>
          </cell>
          <cell r="M249">
            <v>18918.05058066624</v>
          </cell>
          <cell r="N249">
            <v>11725.85058066624</v>
          </cell>
          <cell r="O249">
            <v>6272.1</v>
          </cell>
          <cell r="P249">
            <v>11591.140622327841</v>
          </cell>
          <cell r="Q249">
            <v>5319.0406223278405</v>
          </cell>
          <cell r="R249">
            <v>1.6303565780520897</v>
          </cell>
          <cell r="S249">
            <v>0.84804780254266354</v>
          </cell>
          <cell r="T249">
            <v>180</v>
          </cell>
          <cell r="V249" t="str">
            <v/>
          </cell>
          <cell r="W249" t="str">
            <v>Juin</v>
          </cell>
          <cell r="X249">
            <v>2026</v>
          </cell>
        </row>
        <row r="250">
          <cell r="B250" t="str">
            <v>Simulation</v>
          </cell>
          <cell r="C250" t="str">
            <v>Juillet-2026</v>
          </cell>
          <cell r="D250">
            <v>4636.9400000000005</v>
          </cell>
          <cell r="E250">
            <v>4636.9400000000005</v>
          </cell>
          <cell r="F250">
            <v>3755.1066666666675</v>
          </cell>
          <cell r="G250">
            <v>3755.1066666666675</v>
          </cell>
          <cell r="H250">
            <v>1.0238034300000001</v>
          </cell>
          <cell r="I250">
            <v>2.9849999999999999</v>
          </cell>
          <cell r="J250">
            <v>2.0150000000000001</v>
          </cell>
          <cell r="L250">
            <v>7192.2</v>
          </cell>
          <cell r="M250">
            <v>18918.05058066624</v>
          </cell>
          <cell r="N250">
            <v>11725.85058066624</v>
          </cell>
          <cell r="O250">
            <v>6272.1</v>
          </cell>
          <cell r="P250">
            <v>11591.140622327841</v>
          </cell>
          <cell r="Q250">
            <v>5319.0406223278405</v>
          </cell>
          <cell r="R250">
            <v>1.6303565780520897</v>
          </cell>
          <cell r="S250">
            <v>0.84804780254266354</v>
          </cell>
          <cell r="T250">
            <v>181</v>
          </cell>
          <cell r="V250" t="str">
            <v/>
          </cell>
          <cell r="W250" t="str">
            <v>Juillet</v>
          </cell>
          <cell r="X250">
            <v>2026</v>
          </cell>
        </row>
        <row r="251">
          <cell r="B251" t="str">
            <v>Simulation</v>
          </cell>
          <cell r="C251" t="str">
            <v>Août-2026</v>
          </cell>
          <cell r="D251">
            <v>4636.9400000000005</v>
          </cell>
          <cell r="E251">
            <v>4636.9400000000005</v>
          </cell>
          <cell r="F251">
            <v>3755.1066666666675</v>
          </cell>
          <cell r="G251">
            <v>3755.1066666666675</v>
          </cell>
          <cell r="H251">
            <v>1.0238034300000001</v>
          </cell>
          <cell r="I251">
            <v>2.9849999999999999</v>
          </cell>
          <cell r="J251">
            <v>2.0150000000000001</v>
          </cell>
          <cell r="L251">
            <v>7192.2</v>
          </cell>
          <cell r="M251">
            <v>18918.05058066624</v>
          </cell>
          <cell r="N251">
            <v>11725.85058066624</v>
          </cell>
          <cell r="O251">
            <v>6272.1</v>
          </cell>
          <cell r="P251">
            <v>11591.140622327841</v>
          </cell>
          <cell r="Q251">
            <v>5319.0406223278405</v>
          </cell>
          <cell r="R251">
            <v>1.6303565780520897</v>
          </cell>
          <cell r="S251">
            <v>0.84804780254266354</v>
          </cell>
          <cell r="T251">
            <v>182</v>
          </cell>
          <cell r="V251" t="str">
            <v/>
          </cell>
          <cell r="W251" t="str">
            <v>Août</v>
          </cell>
          <cell r="X251">
            <v>2026</v>
          </cell>
        </row>
        <row r="252">
          <cell r="B252" t="str">
            <v>Simulation</v>
          </cell>
          <cell r="C252" t="str">
            <v>Septembre-2026</v>
          </cell>
          <cell r="D252">
            <v>4636.9400000000005</v>
          </cell>
          <cell r="E252">
            <v>4636.9400000000005</v>
          </cell>
          <cell r="F252">
            <v>3755.1066666666675</v>
          </cell>
          <cell r="G252">
            <v>3755.1066666666675</v>
          </cell>
          <cell r="H252">
            <v>1.0238034300000001</v>
          </cell>
          <cell r="I252">
            <v>2.9849999999999999</v>
          </cell>
          <cell r="J252">
            <v>2.0150000000000001</v>
          </cell>
          <cell r="L252">
            <v>7192.2</v>
          </cell>
          <cell r="M252">
            <v>18918.05058066624</v>
          </cell>
          <cell r="N252">
            <v>11725.85058066624</v>
          </cell>
          <cell r="O252">
            <v>6272.1</v>
          </cell>
          <cell r="P252">
            <v>11591.140622327841</v>
          </cell>
          <cell r="Q252">
            <v>5319.0406223278405</v>
          </cell>
          <cell r="R252">
            <v>1.6303565780520897</v>
          </cell>
          <cell r="S252">
            <v>0.84804780254266354</v>
          </cell>
          <cell r="T252">
            <v>183</v>
          </cell>
          <cell r="V252" t="str">
            <v/>
          </cell>
          <cell r="W252" t="str">
            <v>Septembre</v>
          </cell>
          <cell r="X252">
            <v>2026</v>
          </cell>
        </row>
        <row r="253">
          <cell r="B253" t="str">
            <v>Simulation</v>
          </cell>
          <cell r="C253" t="str">
            <v>Octobre-2026</v>
          </cell>
          <cell r="D253">
            <v>4636.9400000000005</v>
          </cell>
          <cell r="E253">
            <v>4636.9400000000005</v>
          </cell>
          <cell r="F253">
            <v>3755.1066666666675</v>
          </cell>
          <cell r="G253">
            <v>3755.1066666666675</v>
          </cell>
          <cell r="H253">
            <v>1.0238034300000001</v>
          </cell>
          <cell r="I253">
            <v>2.9849999999999999</v>
          </cell>
          <cell r="J253">
            <v>2.0150000000000001</v>
          </cell>
          <cell r="L253">
            <v>7192.2</v>
          </cell>
          <cell r="M253">
            <v>18918.05058066624</v>
          </cell>
          <cell r="N253">
            <v>11725.85058066624</v>
          </cell>
          <cell r="O253">
            <v>6272.1</v>
          </cell>
          <cell r="P253">
            <v>11591.140622327841</v>
          </cell>
          <cell r="Q253">
            <v>5319.0406223278405</v>
          </cell>
          <cell r="R253">
            <v>1.6303565780520897</v>
          </cell>
          <cell r="S253">
            <v>0.84804780254266354</v>
          </cell>
          <cell r="T253">
            <v>184</v>
          </cell>
          <cell r="V253" t="str">
            <v/>
          </cell>
          <cell r="W253" t="str">
            <v>Octobre</v>
          </cell>
          <cell r="X253">
            <v>2026</v>
          </cell>
        </row>
        <row r="254">
          <cell r="B254" t="str">
            <v>Simulation</v>
          </cell>
          <cell r="C254" t="str">
            <v>Novembre-2026</v>
          </cell>
          <cell r="D254">
            <v>4636.9400000000005</v>
          </cell>
          <cell r="E254">
            <v>4636.9400000000005</v>
          </cell>
          <cell r="F254">
            <v>3755.1066666666675</v>
          </cell>
          <cell r="G254">
            <v>3755.1066666666675</v>
          </cell>
          <cell r="H254">
            <v>1.0238034300000001</v>
          </cell>
          <cell r="I254">
            <v>2.9849999999999999</v>
          </cell>
          <cell r="J254">
            <v>2.0150000000000001</v>
          </cell>
          <cell r="L254">
            <v>7192.2</v>
          </cell>
          <cell r="M254">
            <v>18918.05058066624</v>
          </cell>
          <cell r="N254">
            <v>11725.85058066624</v>
          </cell>
          <cell r="O254">
            <v>6272.1</v>
          </cell>
          <cell r="P254">
            <v>11591.140622327841</v>
          </cell>
          <cell r="Q254">
            <v>5319.0406223278405</v>
          </cell>
          <cell r="R254">
            <v>1.6303565780520897</v>
          </cell>
          <cell r="S254">
            <v>0.84804780254266354</v>
          </cell>
          <cell r="T254">
            <v>185</v>
          </cell>
          <cell r="V254" t="str">
            <v/>
          </cell>
          <cell r="W254" t="str">
            <v>Novembre</v>
          </cell>
          <cell r="X254">
            <v>2026</v>
          </cell>
        </row>
        <row r="255">
          <cell r="B255" t="str">
            <v>Simulation</v>
          </cell>
          <cell r="C255" t="str">
            <v>Décembre-2026</v>
          </cell>
          <cell r="D255">
            <v>4636.9400000000005</v>
          </cell>
          <cell r="E255">
            <v>4636.9400000000005</v>
          </cell>
          <cell r="F255">
            <v>3755.1066666666675</v>
          </cell>
          <cell r="G255">
            <v>3755.1066666666675</v>
          </cell>
          <cell r="H255">
            <v>1.0238034300000001</v>
          </cell>
          <cell r="I255">
            <v>2.9849999999999999</v>
          </cell>
          <cell r="J255">
            <v>2.0150000000000001</v>
          </cell>
          <cell r="L255">
            <v>7192.2</v>
          </cell>
          <cell r="M255">
            <v>18918.05058066624</v>
          </cell>
          <cell r="N255">
            <v>11725.85058066624</v>
          </cell>
          <cell r="O255">
            <v>6272.1</v>
          </cell>
          <cell r="P255">
            <v>11591.140622327841</v>
          </cell>
          <cell r="Q255">
            <v>5319.0406223278405</v>
          </cell>
          <cell r="R255">
            <v>1.6303565780520897</v>
          </cell>
          <cell r="S255">
            <v>0.84804780254266354</v>
          </cell>
          <cell r="T255">
            <v>186</v>
          </cell>
          <cell r="V255" t="str">
            <v/>
          </cell>
          <cell r="W255" t="str">
            <v>Décembre</v>
          </cell>
          <cell r="X255">
            <v>2026</v>
          </cell>
        </row>
        <row r="256">
          <cell r="B256" t="str">
            <v>Simulation</v>
          </cell>
          <cell r="C256" t="str">
            <v>Janvier-2027</v>
          </cell>
          <cell r="D256">
            <v>4636.9400000000005</v>
          </cell>
          <cell r="E256">
            <v>4636.9400000000005</v>
          </cell>
          <cell r="F256">
            <v>3755.1066666666675</v>
          </cell>
          <cell r="G256">
            <v>3755.1066666666675</v>
          </cell>
          <cell r="H256">
            <v>1.0238034300000001</v>
          </cell>
          <cell r="I256">
            <v>2.9849999999999999</v>
          </cell>
          <cell r="J256">
            <v>2.0150000000000001</v>
          </cell>
          <cell r="L256">
            <v>7192.2</v>
          </cell>
          <cell r="M256">
            <v>18918.05058066624</v>
          </cell>
          <cell r="N256">
            <v>11725.85058066624</v>
          </cell>
          <cell r="O256">
            <v>6272.1</v>
          </cell>
          <cell r="P256">
            <v>11591.140622327841</v>
          </cell>
          <cell r="Q256">
            <v>5319.0406223278405</v>
          </cell>
          <cell r="R256">
            <v>1.6303565780520897</v>
          </cell>
          <cell r="S256">
            <v>0.84804780254266354</v>
          </cell>
          <cell r="T256">
            <v>187</v>
          </cell>
          <cell r="V256" t="str">
            <v>Janvier-2027</v>
          </cell>
          <cell r="W256" t="str">
            <v>Janvier</v>
          </cell>
          <cell r="X256">
            <v>2027</v>
          </cell>
        </row>
        <row r="257">
          <cell r="B257" t="str">
            <v>Simulation</v>
          </cell>
          <cell r="C257" t="str">
            <v>Février-2027</v>
          </cell>
          <cell r="D257">
            <v>4636.9400000000005</v>
          </cell>
          <cell r="E257">
            <v>4636.9400000000005</v>
          </cell>
          <cell r="F257">
            <v>3755.1066666666675</v>
          </cell>
          <cell r="G257">
            <v>3755.1066666666675</v>
          </cell>
          <cell r="H257">
            <v>1.0238034300000001</v>
          </cell>
          <cell r="I257">
            <v>2.9849999999999999</v>
          </cell>
          <cell r="J257">
            <v>2.0150000000000001</v>
          </cell>
          <cell r="L257">
            <v>7192.2</v>
          </cell>
          <cell r="M257">
            <v>18918.05058066624</v>
          </cell>
          <cell r="N257">
            <v>11725.85058066624</v>
          </cell>
          <cell r="O257">
            <v>6272.1</v>
          </cell>
          <cell r="P257">
            <v>11591.140622327841</v>
          </cell>
          <cell r="Q257">
            <v>5319.0406223278405</v>
          </cell>
          <cell r="R257">
            <v>1.6303565780520897</v>
          </cell>
          <cell r="S257">
            <v>0.84804780254266354</v>
          </cell>
          <cell r="T257">
            <v>188</v>
          </cell>
          <cell r="V257" t="str">
            <v/>
          </cell>
          <cell r="W257" t="str">
            <v>Février</v>
          </cell>
          <cell r="X257">
            <v>2027</v>
          </cell>
        </row>
        <row r="258">
          <cell r="B258" t="str">
            <v>Simulation</v>
          </cell>
          <cell r="C258" t="str">
            <v>Mars-2027</v>
          </cell>
          <cell r="D258">
            <v>4636.9400000000005</v>
          </cell>
          <cell r="E258">
            <v>4636.9400000000005</v>
          </cell>
          <cell r="F258">
            <v>3755.1066666666675</v>
          </cell>
          <cell r="G258">
            <v>3755.1066666666675</v>
          </cell>
          <cell r="H258">
            <v>1.0238034300000001</v>
          </cell>
          <cell r="I258">
            <v>2.9849999999999999</v>
          </cell>
          <cell r="J258">
            <v>2.0150000000000001</v>
          </cell>
          <cell r="L258">
            <v>7192.2</v>
          </cell>
          <cell r="M258">
            <v>18918.05058066624</v>
          </cell>
          <cell r="N258">
            <v>11725.85058066624</v>
          </cell>
          <cell r="O258">
            <v>6272.1</v>
          </cell>
          <cell r="P258">
            <v>11591.140622327841</v>
          </cell>
          <cell r="Q258">
            <v>5319.0406223278405</v>
          </cell>
          <cell r="R258">
            <v>1.6303565780520897</v>
          </cell>
          <cell r="S258">
            <v>0.84804780254266354</v>
          </cell>
          <cell r="T258">
            <v>189</v>
          </cell>
          <cell r="V258" t="str">
            <v/>
          </cell>
          <cell r="W258" t="str">
            <v>Mars</v>
          </cell>
          <cell r="X258">
            <v>2027</v>
          </cell>
        </row>
        <row r="259">
          <cell r="B259" t="str">
            <v>Simulation</v>
          </cell>
          <cell r="C259" t="str">
            <v>Avril-2027</v>
          </cell>
          <cell r="D259">
            <v>4636.9400000000005</v>
          </cell>
          <cell r="E259">
            <v>4636.9400000000005</v>
          </cell>
          <cell r="F259">
            <v>3755.1066666666675</v>
          </cell>
          <cell r="G259">
            <v>3755.1066666666675</v>
          </cell>
          <cell r="H259">
            <v>1.0238034300000001</v>
          </cell>
          <cell r="I259">
            <v>2.9849999999999999</v>
          </cell>
          <cell r="J259">
            <v>2.0150000000000001</v>
          </cell>
          <cell r="L259">
            <v>7192.2</v>
          </cell>
          <cell r="M259">
            <v>18918.05058066624</v>
          </cell>
          <cell r="N259">
            <v>11725.85058066624</v>
          </cell>
          <cell r="O259">
            <v>6272.1</v>
          </cell>
          <cell r="P259">
            <v>11591.140622327841</v>
          </cell>
          <cell r="Q259">
            <v>5319.0406223278405</v>
          </cell>
          <cell r="R259">
            <v>1.6303565780520897</v>
          </cell>
          <cell r="S259">
            <v>0.84804780254266354</v>
          </cell>
          <cell r="T259">
            <v>190</v>
          </cell>
          <cell r="V259" t="str">
            <v/>
          </cell>
          <cell r="W259" t="str">
            <v>Avril</v>
          </cell>
          <cell r="X259">
            <v>2027</v>
          </cell>
        </row>
        <row r="260">
          <cell r="B260" t="str">
            <v>Simulation</v>
          </cell>
          <cell r="C260" t="str">
            <v>Mai-2027</v>
          </cell>
          <cell r="D260">
            <v>4636.9400000000005</v>
          </cell>
          <cell r="E260">
            <v>4636.9400000000005</v>
          </cell>
          <cell r="F260">
            <v>3755.1066666666675</v>
          </cell>
          <cell r="G260">
            <v>3755.1066666666675</v>
          </cell>
          <cell r="H260">
            <v>1.0238034300000001</v>
          </cell>
          <cell r="I260">
            <v>2.9849999999999999</v>
          </cell>
          <cell r="J260">
            <v>2.0150000000000001</v>
          </cell>
          <cell r="L260">
            <v>7192.2</v>
          </cell>
          <cell r="M260">
            <v>18918.05058066624</v>
          </cell>
          <cell r="N260">
            <v>11725.85058066624</v>
          </cell>
          <cell r="O260">
            <v>6272.1</v>
          </cell>
          <cell r="P260">
            <v>11591.140622327841</v>
          </cell>
          <cell r="Q260">
            <v>5319.0406223278405</v>
          </cell>
          <cell r="R260">
            <v>1.6303565780520897</v>
          </cell>
          <cell r="S260">
            <v>0.84804780254266354</v>
          </cell>
          <cell r="T260">
            <v>191</v>
          </cell>
          <cell r="V260" t="str">
            <v/>
          </cell>
          <cell r="W260" t="str">
            <v>Mai</v>
          </cell>
          <cell r="X260">
            <v>2027</v>
          </cell>
        </row>
        <row r="261">
          <cell r="B261" t="str">
            <v>Simulation</v>
          </cell>
          <cell r="C261" t="str">
            <v>Juin-2027</v>
          </cell>
          <cell r="D261">
            <v>4636.9400000000005</v>
          </cell>
          <cell r="E261">
            <v>4636.9400000000005</v>
          </cell>
          <cell r="F261">
            <v>3755.1066666666675</v>
          </cell>
          <cell r="G261">
            <v>3755.1066666666675</v>
          </cell>
          <cell r="H261">
            <v>1.0238034300000001</v>
          </cell>
          <cell r="I261">
            <v>2.9849999999999999</v>
          </cell>
          <cell r="J261">
            <v>2.0150000000000001</v>
          </cell>
          <cell r="L261">
            <v>7192.2</v>
          </cell>
          <cell r="M261">
            <v>18918.05058066624</v>
          </cell>
          <cell r="N261">
            <v>11725.85058066624</v>
          </cell>
          <cell r="O261">
            <v>6272.1</v>
          </cell>
          <cell r="P261">
            <v>11591.140622327841</v>
          </cell>
          <cell r="Q261">
            <v>5319.0406223278405</v>
          </cell>
          <cell r="R261">
            <v>1.6303565780520897</v>
          </cell>
          <cell r="S261">
            <v>0.84804780254266354</v>
          </cell>
          <cell r="T261">
            <v>192</v>
          </cell>
          <cell r="V261" t="str">
            <v/>
          </cell>
          <cell r="W261" t="str">
            <v>Juin</v>
          </cell>
          <cell r="X261">
            <v>2027</v>
          </cell>
        </row>
        <row r="262">
          <cell r="B262" t="str">
            <v>Simulation</v>
          </cell>
          <cell r="C262" t="str">
            <v>Juillet-2027</v>
          </cell>
          <cell r="D262">
            <v>4636.9400000000005</v>
          </cell>
          <cell r="E262">
            <v>4636.9400000000005</v>
          </cell>
          <cell r="F262">
            <v>3755.1066666666675</v>
          </cell>
          <cell r="G262">
            <v>3755.1066666666675</v>
          </cell>
          <cell r="H262">
            <v>1.0238034300000001</v>
          </cell>
          <cell r="I262">
            <v>2.9849999999999999</v>
          </cell>
          <cell r="J262">
            <v>2.0150000000000001</v>
          </cell>
          <cell r="L262">
            <v>7192.2</v>
          </cell>
          <cell r="M262">
            <v>18918.05058066624</v>
          </cell>
          <cell r="N262">
            <v>11725.85058066624</v>
          </cell>
          <cell r="O262">
            <v>6272.1</v>
          </cell>
          <cell r="P262">
            <v>11591.140622327841</v>
          </cell>
          <cell r="Q262">
            <v>5319.0406223278405</v>
          </cell>
          <cell r="R262">
            <v>1.6303565780520897</v>
          </cell>
          <cell r="S262">
            <v>0.84804780254266354</v>
          </cell>
          <cell r="T262">
            <v>193</v>
          </cell>
          <cell r="V262" t="str">
            <v/>
          </cell>
          <cell r="W262" t="str">
            <v>Juillet</v>
          </cell>
          <cell r="X262">
            <v>2027</v>
          </cell>
        </row>
        <row r="263">
          <cell r="B263" t="str">
            <v>Simulation</v>
          </cell>
          <cell r="C263" t="str">
            <v>Août-2027</v>
          </cell>
          <cell r="D263">
            <v>4636.9400000000005</v>
          </cell>
          <cell r="E263">
            <v>4636.9400000000005</v>
          </cell>
          <cell r="F263">
            <v>3755.1066666666675</v>
          </cell>
          <cell r="G263">
            <v>3755.1066666666675</v>
          </cell>
          <cell r="H263">
            <v>1.0238034300000001</v>
          </cell>
          <cell r="I263">
            <v>2.9849999999999999</v>
          </cell>
          <cell r="J263">
            <v>2.0150000000000001</v>
          </cell>
          <cell r="L263">
            <v>7192.2</v>
          </cell>
          <cell r="M263">
            <v>18918.05058066624</v>
          </cell>
          <cell r="N263">
            <v>11725.85058066624</v>
          </cell>
          <cell r="O263">
            <v>6272.1</v>
          </cell>
          <cell r="P263">
            <v>11591.140622327841</v>
          </cell>
          <cell r="Q263">
            <v>5319.0406223278405</v>
          </cell>
          <cell r="R263">
            <v>1.6303565780520897</v>
          </cell>
          <cell r="S263">
            <v>0.84804780254266354</v>
          </cell>
          <cell r="T263">
            <v>194</v>
          </cell>
          <cell r="V263" t="str">
            <v/>
          </cell>
          <cell r="W263" t="str">
            <v>Août</v>
          </cell>
          <cell r="X263">
            <v>2027</v>
          </cell>
        </row>
        <row r="264">
          <cell r="B264" t="str">
            <v>Simulation</v>
          </cell>
          <cell r="C264" t="str">
            <v>Septembre-2027</v>
          </cell>
          <cell r="D264">
            <v>4636.9400000000005</v>
          </cell>
          <cell r="E264">
            <v>4636.9400000000005</v>
          </cell>
          <cell r="F264">
            <v>3755.1066666666675</v>
          </cell>
          <cell r="G264">
            <v>3755.1066666666675</v>
          </cell>
          <cell r="H264">
            <v>1.0238034300000001</v>
          </cell>
          <cell r="I264">
            <v>2.9849999999999999</v>
          </cell>
          <cell r="J264">
            <v>2.0150000000000001</v>
          </cell>
          <cell r="L264">
            <v>7192.2</v>
          </cell>
          <cell r="M264">
            <v>18918.05058066624</v>
          </cell>
          <cell r="N264">
            <v>11725.85058066624</v>
          </cell>
          <cell r="O264">
            <v>6272.1</v>
          </cell>
          <cell r="P264">
            <v>11591.140622327841</v>
          </cell>
          <cell r="Q264">
            <v>5319.0406223278405</v>
          </cell>
          <cell r="R264">
            <v>1.6303565780520897</v>
          </cell>
          <cell r="S264">
            <v>0.84804780254266354</v>
          </cell>
          <cell r="T264">
            <v>195</v>
          </cell>
          <cell r="V264" t="str">
            <v/>
          </cell>
          <cell r="W264" t="str">
            <v>Septembre</v>
          </cell>
          <cell r="X264">
            <v>2027</v>
          </cell>
        </row>
        <row r="265">
          <cell r="B265" t="str">
            <v>Simulation</v>
          </cell>
          <cell r="C265" t="str">
            <v>Octobre-2027</v>
          </cell>
          <cell r="D265">
            <v>4636.9400000000005</v>
          </cell>
          <cell r="E265">
            <v>4636.9400000000005</v>
          </cell>
          <cell r="F265">
            <v>3755.1066666666675</v>
          </cell>
          <cell r="G265">
            <v>3755.1066666666675</v>
          </cell>
          <cell r="H265">
            <v>1.0238034300000001</v>
          </cell>
          <cell r="I265">
            <v>2.9849999999999999</v>
          </cell>
          <cell r="J265">
            <v>2.0150000000000001</v>
          </cell>
          <cell r="L265">
            <v>7192.2</v>
          </cell>
          <cell r="M265">
            <v>18918.05058066624</v>
          </cell>
          <cell r="N265">
            <v>11725.85058066624</v>
          </cell>
          <cell r="O265">
            <v>6272.1</v>
          </cell>
          <cell r="P265">
            <v>11591.140622327841</v>
          </cell>
          <cell r="Q265">
            <v>5319.0406223278405</v>
          </cell>
          <cell r="R265">
            <v>1.6303565780520897</v>
          </cell>
          <cell r="S265">
            <v>0.84804780254266354</v>
          </cell>
          <cell r="T265">
            <v>196</v>
          </cell>
          <cell r="V265" t="str">
            <v/>
          </cell>
          <cell r="W265" t="str">
            <v>Octobre</v>
          </cell>
          <cell r="X265">
            <v>2027</v>
          </cell>
        </row>
        <row r="266">
          <cell r="B266" t="str">
            <v>Simulation</v>
          </cell>
          <cell r="C266" t="str">
            <v>Novembre-2027</v>
          </cell>
          <cell r="D266">
            <v>4636.9400000000005</v>
          </cell>
          <cell r="E266">
            <v>4636.9400000000005</v>
          </cell>
          <cell r="F266">
            <v>3755.1066666666675</v>
          </cell>
          <cell r="G266">
            <v>3755.1066666666675</v>
          </cell>
          <cell r="H266">
            <v>1.0238034300000001</v>
          </cell>
          <cell r="I266">
            <v>2.9849999999999999</v>
          </cell>
          <cell r="J266">
            <v>2.0150000000000001</v>
          </cell>
          <cell r="L266">
            <v>7192.2</v>
          </cell>
          <cell r="M266">
            <v>18918.05058066624</v>
          </cell>
          <cell r="N266">
            <v>11725.85058066624</v>
          </cell>
          <cell r="O266">
            <v>6272.1</v>
          </cell>
          <cell r="P266">
            <v>11591.140622327841</v>
          </cell>
          <cell r="Q266">
            <v>5319.0406223278405</v>
          </cell>
          <cell r="R266">
            <v>1.6303565780520897</v>
          </cell>
          <cell r="S266">
            <v>0.84804780254266354</v>
          </cell>
          <cell r="T266">
            <v>197</v>
          </cell>
          <cell r="V266" t="str">
            <v/>
          </cell>
          <cell r="W266" t="str">
            <v>Novembre</v>
          </cell>
          <cell r="X266">
            <v>2027</v>
          </cell>
        </row>
        <row r="267">
          <cell r="B267" t="str">
            <v>Simulation</v>
          </cell>
          <cell r="C267" t="str">
            <v>Décembre-2027</v>
          </cell>
          <cell r="D267">
            <v>4636.9400000000005</v>
          </cell>
          <cell r="E267">
            <v>4636.9400000000005</v>
          </cell>
          <cell r="F267">
            <v>3755.1066666666675</v>
          </cell>
          <cell r="G267">
            <v>3755.1066666666675</v>
          </cell>
          <cell r="H267">
            <v>1.0238034300000001</v>
          </cell>
          <cell r="I267">
            <v>2.9849999999999999</v>
          </cell>
          <cell r="J267">
            <v>2.0150000000000001</v>
          </cell>
          <cell r="L267">
            <v>7192.2</v>
          </cell>
          <cell r="M267">
            <v>18918.05058066624</v>
          </cell>
          <cell r="N267">
            <v>11725.85058066624</v>
          </cell>
          <cell r="O267">
            <v>6272.1</v>
          </cell>
          <cell r="P267">
            <v>11591.140622327841</v>
          </cell>
          <cell r="Q267">
            <v>5319.0406223278405</v>
          </cell>
          <cell r="R267">
            <v>1.6303565780520897</v>
          </cell>
          <cell r="S267">
            <v>0.84804780254266354</v>
          </cell>
          <cell r="T267">
            <v>198</v>
          </cell>
          <cell r="V267" t="str">
            <v/>
          </cell>
          <cell r="W267" t="str">
            <v>Décembre</v>
          </cell>
          <cell r="X267">
            <v>2027</v>
          </cell>
        </row>
        <row r="268">
          <cell r="B268" t="str">
            <v>Simulation</v>
          </cell>
          <cell r="C268" t="str">
            <v>Janvier-2028</v>
          </cell>
          <cell r="D268">
            <v>4636.9400000000005</v>
          </cell>
          <cell r="E268">
            <v>4636.9400000000005</v>
          </cell>
          <cell r="F268">
            <v>3755.1066666666675</v>
          </cell>
          <cell r="G268">
            <v>3755.1066666666675</v>
          </cell>
          <cell r="H268">
            <v>1.0238034300000001</v>
          </cell>
          <cell r="I268">
            <v>2.9849999999999999</v>
          </cell>
          <cell r="J268">
            <v>2.0150000000000001</v>
          </cell>
          <cell r="L268">
            <v>7192.2</v>
          </cell>
          <cell r="M268">
            <v>18918.05058066624</v>
          </cell>
          <cell r="N268">
            <v>11725.85058066624</v>
          </cell>
          <cell r="O268">
            <v>6272.1</v>
          </cell>
          <cell r="P268">
            <v>11591.140622327841</v>
          </cell>
          <cell r="Q268">
            <v>5319.0406223278405</v>
          </cell>
          <cell r="R268">
            <v>1.6303565780520897</v>
          </cell>
          <cell r="S268">
            <v>0.84804780254266354</v>
          </cell>
          <cell r="T268">
            <v>199</v>
          </cell>
          <cell r="V268" t="str">
            <v>Janvier-2028</v>
          </cell>
          <cell r="W268" t="str">
            <v>Janvier</v>
          </cell>
          <cell r="X268">
            <v>2028</v>
          </cell>
        </row>
        <row r="269">
          <cell r="B269" t="str">
            <v>Simulation</v>
          </cell>
          <cell r="C269" t="str">
            <v>Février-2028</v>
          </cell>
          <cell r="D269">
            <v>4636.9400000000005</v>
          </cell>
          <cell r="E269">
            <v>4636.9400000000005</v>
          </cell>
          <cell r="F269">
            <v>3755.1066666666675</v>
          </cell>
          <cell r="G269">
            <v>3755.1066666666675</v>
          </cell>
          <cell r="H269">
            <v>1.0238034300000001</v>
          </cell>
          <cell r="I269">
            <v>2.9849999999999999</v>
          </cell>
          <cell r="J269">
            <v>2.0150000000000001</v>
          </cell>
          <cell r="L269">
            <v>7192.2</v>
          </cell>
          <cell r="M269">
            <v>18918.05058066624</v>
          </cell>
          <cell r="N269">
            <v>11725.85058066624</v>
          </cell>
          <cell r="O269">
            <v>6272.1</v>
          </cell>
          <cell r="P269">
            <v>11591.140622327841</v>
          </cell>
          <cell r="Q269">
            <v>5319.0406223278405</v>
          </cell>
          <cell r="R269">
            <v>1.6303565780520897</v>
          </cell>
          <cell r="S269">
            <v>0.84804780254266354</v>
          </cell>
          <cell r="T269">
            <v>200</v>
          </cell>
          <cell r="V269" t="str">
            <v/>
          </cell>
          <cell r="W269" t="str">
            <v>Février</v>
          </cell>
          <cell r="X269">
            <v>2028</v>
          </cell>
        </row>
        <row r="270">
          <cell r="B270" t="str">
            <v>Simulation</v>
          </cell>
          <cell r="C270" t="str">
            <v>Mars-2028</v>
          </cell>
          <cell r="D270">
            <v>4636.9400000000005</v>
          </cell>
          <cell r="E270">
            <v>4636.9400000000005</v>
          </cell>
          <cell r="F270">
            <v>3755.1066666666675</v>
          </cell>
          <cell r="G270">
            <v>3755.1066666666675</v>
          </cell>
          <cell r="H270">
            <v>1.0238034300000001</v>
          </cell>
          <cell r="I270">
            <v>2.9849999999999999</v>
          </cell>
          <cell r="J270">
            <v>2.0150000000000001</v>
          </cell>
          <cell r="L270">
            <v>7192.2</v>
          </cell>
          <cell r="M270">
            <v>18918.05058066624</v>
          </cell>
          <cell r="N270">
            <v>11725.85058066624</v>
          </cell>
          <cell r="O270">
            <v>6272.1</v>
          </cell>
          <cell r="P270">
            <v>11591.140622327841</v>
          </cell>
          <cell r="Q270">
            <v>5319.0406223278405</v>
          </cell>
          <cell r="R270">
            <v>1.6303565780520897</v>
          </cell>
          <cell r="S270">
            <v>0.84804780254266354</v>
          </cell>
          <cell r="T270">
            <v>201</v>
          </cell>
          <cell r="V270" t="str">
            <v/>
          </cell>
          <cell r="W270" t="str">
            <v>Mars</v>
          </cell>
          <cell r="X270">
            <v>2028</v>
          </cell>
        </row>
        <row r="271">
          <cell r="B271" t="str">
            <v>Simulation</v>
          </cell>
          <cell r="C271" t="str">
            <v>Avril-2028</v>
          </cell>
          <cell r="D271">
            <v>4636.9400000000005</v>
          </cell>
          <cell r="E271">
            <v>4636.9400000000005</v>
          </cell>
          <cell r="F271">
            <v>3755.1066666666675</v>
          </cell>
          <cell r="G271">
            <v>3755.1066666666675</v>
          </cell>
          <cell r="H271">
            <v>1.0238034300000001</v>
          </cell>
          <cell r="I271">
            <v>2.9849999999999999</v>
          </cell>
          <cell r="J271">
            <v>2.0150000000000001</v>
          </cell>
          <cell r="L271">
            <v>7192.2</v>
          </cell>
          <cell r="M271">
            <v>18918.05058066624</v>
          </cell>
          <cell r="N271">
            <v>11725.85058066624</v>
          </cell>
          <cell r="O271">
            <v>6272.1</v>
          </cell>
          <cell r="P271">
            <v>11591.140622327841</v>
          </cell>
          <cell r="Q271">
            <v>5319.0406223278405</v>
          </cell>
          <cell r="R271">
            <v>1.6303565780520897</v>
          </cell>
          <cell r="S271">
            <v>0.84804780254266354</v>
          </cell>
          <cell r="T271">
            <v>202</v>
          </cell>
          <cell r="V271" t="str">
            <v/>
          </cell>
          <cell r="W271" t="str">
            <v>Avril</v>
          </cell>
          <cell r="X271">
            <v>2028</v>
          </cell>
        </row>
        <row r="272">
          <cell r="B272" t="str">
            <v>Simulation</v>
          </cell>
          <cell r="C272" t="str">
            <v>Mai-2028</v>
          </cell>
          <cell r="D272">
            <v>4636.9400000000005</v>
          </cell>
          <cell r="E272">
            <v>4636.9400000000005</v>
          </cell>
          <cell r="F272">
            <v>3755.1066666666675</v>
          </cell>
          <cell r="G272">
            <v>3755.1066666666675</v>
          </cell>
          <cell r="H272">
            <v>1.0238034300000001</v>
          </cell>
          <cell r="I272">
            <v>2.9849999999999999</v>
          </cell>
          <cell r="J272">
            <v>2.0150000000000001</v>
          </cell>
          <cell r="L272">
            <v>7192.2</v>
          </cell>
          <cell r="M272">
            <v>18918.05058066624</v>
          </cell>
          <cell r="N272">
            <v>11725.85058066624</v>
          </cell>
          <cell r="O272">
            <v>6272.1</v>
          </cell>
          <cell r="P272">
            <v>11591.140622327841</v>
          </cell>
          <cell r="Q272">
            <v>5319.0406223278405</v>
          </cell>
          <cell r="R272">
            <v>1.6303565780520897</v>
          </cell>
          <cell r="S272">
            <v>0.84804780254266354</v>
          </cell>
          <cell r="T272">
            <v>203</v>
          </cell>
          <cell r="V272" t="str">
            <v/>
          </cell>
          <cell r="W272" t="str">
            <v>Mai</v>
          </cell>
          <cell r="X272">
            <v>2028</v>
          </cell>
        </row>
        <row r="273">
          <cell r="B273" t="str">
            <v>Simulation</v>
          </cell>
          <cell r="C273" t="str">
            <v>Juin-2028</v>
          </cell>
          <cell r="D273">
            <v>4636.9400000000005</v>
          </cell>
          <cell r="E273">
            <v>4636.9400000000005</v>
          </cell>
          <cell r="F273">
            <v>3755.1066666666675</v>
          </cell>
          <cell r="G273">
            <v>3755.1066666666675</v>
          </cell>
          <cell r="H273">
            <v>1.0238034300000001</v>
          </cell>
          <cell r="I273">
            <v>2.9849999999999999</v>
          </cell>
          <cell r="J273">
            <v>2.0150000000000001</v>
          </cell>
          <cell r="L273">
            <v>7192.2</v>
          </cell>
          <cell r="M273">
            <v>18918.05058066624</v>
          </cell>
          <cell r="N273">
            <v>11725.85058066624</v>
          </cell>
          <cell r="O273">
            <v>6272.1</v>
          </cell>
          <cell r="P273">
            <v>11591.140622327841</v>
          </cell>
          <cell r="Q273">
            <v>5319.0406223278405</v>
          </cell>
          <cell r="R273">
            <v>1.6303565780520897</v>
          </cell>
          <cell r="S273">
            <v>0.84804780254266354</v>
          </cell>
          <cell r="T273">
            <v>204</v>
          </cell>
          <cell r="V273" t="str">
            <v/>
          </cell>
          <cell r="W273" t="str">
            <v>Juin</v>
          </cell>
          <cell r="X273">
            <v>2028</v>
          </cell>
        </row>
        <row r="274">
          <cell r="B274" t="str">
            <v>Simulation</v>
          </cell>
          <cell r="C274" t="str">
            <v>Juillet-2028</v>
          </cell>
          <cell r="D274">
            <v>4636.9400000000005</v>
          </cell>
          <cell r="E274">
            <v>4636.9400000000005</v>
          </cell>
          <cell r="F274">
            <v>3755.1066666666675</v>
          </cell>
          <cell r="G274">
            <v>3755.1066666666675</v>
          </cell>
          <cell r="H274">
            <v>1.0238034300000001</v>
          </cell>
          <cell r="I274">
            <v>2.9849999999999999</v>
          </cell>
          <cell r="J274">
            <v>2.0150000000000001</v>
          </cell>
          <cell r="L274">
            <v>7192.2</v>
          </cell>
          <cell r="M274">
            <v>18918.05058066624</v>
          </cell>
          <cell r="N274">
            <v>11725.85058066624</v>
          </cell>
          <cell r="O274">
            <v>6272.1</v>
          </cell>
          <cell r="P274">
            <v>11591.140622327841</v>
          </cell>
          <cell r="Q274">
            <v>5319.0406223278405</v>
          </cell>
          <cell r="R274">
            <v>1.6303565780520897</v>
          </cell>
          <cell r="S274">
            <v>0.84804780254266354</v>
          </cell>
          <cell r="T274">
            <v>205</v>
          </cell>
          <cell r="V274" t="str">
            <v/>
          </cell>
          <cell r="W274" t="str">
            <v>Juillet</v>
          </cell>
          <cell r="X274">
            <v>2028</v>
          </cell>
        </row>
        <row r="275">
          <cell r="B275" t="str">
            <v>Simulation</v>
          </cell>
          <cell r="C275" t="str">
            <v>Août-2028</v>
          </cell>
          <cell r="D275">
            <v>4636.9400000000005</v>
          </cell>
          <cell r="E275">
            <v>4636.9400000000005</v>
          </cell>
          <cell r="F275">
            <v>3755.1066666666675</v>
          </cell>
          <cell r="G275">
            <v>3755.1066666666675</v>
          </cell>
          <cell r="H275">
            <v>1.0238034300000001</v>
          </cell>
          <cell r="I275">
            <v>2.9849999999999999</v>
          </cell>
          <cell r="J275">
            <v>2.0150000000000001</v>
          </cell>
          <cell r="L275">
            <v>7192.2</v>
          </cell>
          <cell r="M275">
            <v>18918.05058066624</v>
          </cell>
          <cell r="N275">
            <v>11725.85058066624</v>
          </cell>
          <cell r="O275">
            <v>6272.1</v>
          </cell>
          <cell r="P275">
            <v>11591.140622327841</v>
          </cell>
          <cell r="Q275">
            <v>5319.0406223278405</v>
          </cell>
          <cell r="R275">
            <v>1.6303565780520897</v>
          </cell>
          <cell r="S275">
            <v>0.84804780254266354</v>
          </cell>
          <cell r="T275">
            <v>206</v>
          </cell>
          <cell r="V275" t="str">
            <v/>
          </cell>
          <cell r="W275" t="str">
            <v>Août</v>
          </cell>
          <cell r="X275">
            <v>2028</v>
          </cell>
        </row>
        <row r="276">
          <cell r="B276" t="str">
            <v>Simulation</v>
          </cell>
          <cell r="C276" t="str">
            <v>Septembre-2028</v>
          </cell>
          <cell r="D276">
            <v>4636.9400000000005</v>
          </cell>
          <cell r="E276">
            <v>4636.9400000000005</v>
          </cell>
          <cell r="F276">
            <v>3755.1066666666675</v>
          </cell>
          <cell r="G276">
            <v>3755.1066666666675</v>
          </cell>
          <cell r="H276">
            <v>1.0238034300000001</v>
          </cell>
          <cell r="I276">
            <v>2.9849999999999999</v>
          </cell>
          <cell r="J276">
            <v>2.0150000000000001</v>
          </cell>
          <cell r="L276">
            <v>7192.2</v>
          </cell>
          <cell r="M276">
            <v>18918.05058066624</v>
          </cell>
          <cell r="N276">
            <v>11725.85058066624</v>
          </cell>
          <cell r="O276">
            <v>6272.1</v>
          </cell>
          <cell r="P276">
            <v>11591.140622327841</v>
          </cell>
          <cell r="Q276">
            <v>5319.0406223278405</v>
          </cell>
          <cell r="R276">
            <v>1.6303565780520897</v>
          </cell>
          <cell r="S276">
            <v>0.84804780254266354</v>
          </cell>
          <cell r="T276">
            <v>207</v>
          </cell>
          <cell r="V276" t="str">
            <v/>
          </cell>
          <cell r="W276" t="str">
            <v>Septembre</v>
          </cell>
          <cell r="X276">
            <v>2028</v>
          </cell>
        </row>
        <row r="277">
          <cell r="B277" t="str">
            <v>Simulation</v>
          </cell>
          <cell r="C277" t="str">
            <v>Octobre-2028</v>
          </cell>
          <cell r="D277">
            <v>4636.9400000000005</v>
          </cell>
          <cell r="E277">
            <v>4636.9400000000005</v>
          </cell>
          <cell r="F277">
            <v>3755.1066666666675</v>
          </cell>
          <cell r="G277">
            <v>3755.1066666666675</v>
          </cell>
          <cell r="H277">
            <v>1.0238034300000001</v>
          </cell>
          <cell r="I277">
            <v>2.9849999999999999</v>
          </cell>
          <cell r="J277">
            <v>2.0150000000000001</v>
          </cell>
          <cell r="L277">
            <v>7192.2</v>
          </cell>
          <cell r="M277">
            <v>18918.05058066624</v>
          </cell>
          <cell r="N277">
            <v>11725.85058066624</v>
          </cell>
          <cell r="O277">
            <v>6272.1</v>
          </cell>
          <cell r="P277">
            <v>11591.140622327841</v>
          </cell>
          <cell r="Q277">
            <v>5319.0406223278405</v>
          </cell>
          <cell r="R277">
            <v>1.6303565780520897</v>
          </cell>
          <cell r="S277">
            <v>0.84804780254266354</v>
          </cell>
          <cell r="T277">
            <v>208</v>
          </cell>
          <cell r="V277" t="str">
            <v/>
          </cell>
          <cell r="W277" t="str">
            <v>Octobre</v>
          </cell>
          <cell r="X277">
            <v>2028</v>
          </cell>
        </row>
        <row r="278">
          <cell r="B278" t="str">
            <v>Simulation</v>
          </cell>
          <cell r="C278" t="str">
            <v>Novembre-2028</v>
          </cell>
          <cell r="D278">
            <v>4636.9400000000005</v>
          </cell>
          <cell r="E278">
            <v>4636.9400000000005</v>
          </cell>
          <cell r="F278">
            <v>3755.1066666666675</v>
          </cell>
          <cell r="G278">
            <v>3755.1066666666675</v>
          </cell>
          <cell r="H278">
            <v>1.0238034300000001</v>
          </cell>
          <cell r="I278">
            <v>2.9849999999999999</v>
          </cell>
          <cell r="J278">
            <v>2.0150000000000001</v>
          </cell>
          <cell r="L278">
            <v>7192.2</v>
          </cell>
          <cell r="M278">
            <v>18918.05058066624</v>
          </cell>
          <cell r="N278">
            <v>11725.85058066624</v>
          </cell>
          <cell r="O278">
            <v>6272.1</v>
          </cell>
          <cell r="P278">
            <v>11591.140622327841</v>
          </cell>
          <cell r="Q278">
            <v>5319.0406223278405</v>
          </cell>
          <cell r="R278">
            <v>1.6303565780520897</v>
          </cell>
          <cell r="S278">
            <v>0.84804780254266354</v>
          </cell>
          <cell r="T278">
            <v>209</v>
          </cell>
          <cell r="V278" t="str">
            <v/>
          </cell>
          <cell r="W278" t="str">
            <v>Novembre</v>
          </cell>
          <cell r="X278">
            <v>2028</v>
          </cell>
        </row>
        <row r="279">
          <cell r="B279" t="str">
            <v>Simulation</v>
          </cell>
          <cell r="C279" t="str">
            <v>Décembre-2028</v>
          </cell>
          <cell r="D279">
            <v>4636.9400000000005</v>
          </cell>
          <cell r="E279">
            <v>4636.9400000000005</v>
          </cell>
          <cell r="F279">
            <v>3755.1066666666675</v>
          </cell>
          <cell r="G279">
            <v>3755.1066666666675</v>
          </cell>
          <cell r="H279">
            <v>1.0238034300000001</v>
          </cell>
          <cell r="I279">
            <v>2.9849999999999999</v>
          </cell>
          <cell r="J279">
            <v>2.0150000000000001</v>
          </cell>
          <cell r="L279">
            <v>7192.2</v>
          </cell>
          <cell r="M279">
            <v>18918.05058066624</v>
          </cell>
          <cell r="N279">
            <v>11725.85058066624</v>
          </cell>
          <cell r="O279">
            <v>6272.1</v>
          </cell>
          <cell r="P279">
            <v>11591.140622327841</v>
          </cell>
          <cell r="Q279">
            <v>5319.0406223278405</v>
          </cell>
          <cell r="R279">
            <v>1.6303565780520897</v>
          </cell>
          <cell r="S279">
            <v>0.84804780254266354</v>
          </cell>
          <cell r="T279">
            <v>210</v>
          </cell>
          <cell r="V279" t="str">
            <v/>
          </cell>
          <cell r="W279" t="str">
            <v>Décembre</v>
          </cell>
          <cell r="X279">
            <v>2028</v>
          </cell>
        </row>
        <row r="280">
          <cell r="B280" t="str">
            <v>Simulation</v>
          </cell>
          <cell r="C280" t="str">
            <v>Janvier-2029</v>
          </cell>
          <cell r="D280">
            <v>4636.9400000000005</v>
          </cell>
          <cell r="E280">
            <v>4636.9400000000005</v>
          </cell>
          <cell r="F280">
            <v>3755.1066666666675</v>
          </cell>
          <cell r="G280">
            <v>3755.1066666666675</v>
          </cell>
          <cell r="H280">
            <v>1.0238034300000001</v>
          </cell>
          <cell r="I280">
            <v>2.9849999999999999</v>
          </cell>
          <cell r="J280">
            <v>2.0150000000000001</v>
          </cell>
          <cell r="L280">
            <v>7192.2</v>
          </cell>
          <cell r="M280">
            <v>18918.05058066624</v>
          </cell>
          <cell r="N280">
            <v>11725.85058066624</v>
          </cell>
          <cell r="O280">
            <v>6272.1</v>
          </cell>
          <cell r="P280">
            <v>11591.140622327841</v>
          </cell>
          <cell r="Q280">
            <v>5319.0406223278405</v>
          </cell>
          <cell r="R280">
            <v>1.6303565780520897</v>
          </cell>
          <cell r="S280">
            <v>0.84804780254266354</v>
          </cell>
          <cell r="T280">
            <v>211</v>
          </cell>
          <cell r="V280" t="str">
            <v>Janvier-2029</v>
          </cell>
          <cell r="W280" t="str">
            <v>Janvier</v>
          </cell>
          <cell r="X280">
            <v>2029</v>
          </cell>
        </row>
        <row r="281">
          <cell r="B281" t="str">
            <v>Simulation</v>
          </cell>
          <cell r="C281" t="str">
            <v>Février-2029</v>
          </cell>
          <cell r="D281">
            <v>4636.9400000000005</v>
          </cell>
          <cell r="E281">
            <v>4636.9400000000005</v>
          </cell>
          <cell r="F281">
            <v>3755.1066666666675</v>
          </cell>
          <cell r="G281">
            <v>3755.1066666666675</v>
          </cell>
          <cell r="H281">
            <v>1.0238034300000001</v>
          </cell>
          <cell r="I281">
            <v>2.9849999999999999</v>
          </cell>
          <cell r="J281">
            <v>2.0150000000000001</v>
          </cell>
          <cell r="L281">
            <v>7192.2</v>
          </cell>
          <cell r="M281">
            <v>18918.05058066624</v>
          </cell>
          <cell r="N281">
            <v>11725.85058066624</v>
          </cell>
          <cell r="O281">
            <v>6272.1</v>
          </cell>
          <cell r="P281">
            <v>11591.140622327841</v>
          </cell>
          <cell r="Q281">
            <v>5319.0406223278405</v>
          </cell>
          <cell r="R281">
            <v>1.6303565780520897</v>
          </cell>
          <cell r="S281">
            <v>0.84804780254266354</v>
          </cell>
          <cell r="T281">
            <v>212</v>
          </cell>
          <cell r="V281" t="str">
            <v/>
          </cell>
          <cell r="W281" t="str">
            <v>Février</v>
          </cell>
          <cell r="X281">
            <v>2029</v>
          </cell>
        </row>
        <row r="282">
          <cell r="B282" t="str">
            <v>Simulation</v>
          </cell>
          <cell r="C282" t="str">
            <v>Mars-2029</v>
          </cell>
          <cell r="D282">
            <v>4636.9400000000005</v>
          </cell>
          <cell r="E282">
            <v>4636.9400000000005</v>
          </cell>
          <cell r="F282">
            <v>3755.1066666666675</v>
          </cell>
          <cell r="G282">
            <v>3755.1066666666675</v>
          </cell>
          <cell r="H282">
            <v>1.0238034300000001</v>
          </cell>
          <cell r="I282">
            <v>2.9849999999999999</v>
          </cell>
          <cell r="J282">
            <v>2.0150000000000001</v>
          </cell>
          <cell r="L282">
            <v>7192.2</v>
          </cell>
          <cell r="M282">
            <v>18918.05058066624</v>
          </cell>
          <cell r="N282">
            <v>11725.85058066624</v>
          </cell>
          <cell r="O282">
            <v>6272.1</v>
          </cell>
          <cell r="P282">
            <v>11591.140622327841</v>
          </cell>
          <cell r="Q282">
            <v>5319.0406223278405</v>
          </cell>
          <cell r="R282">
            <v>1.6303565780520897</v>
          </cell>
          <cell r="S282">
            <v>0.84804780254266354</v>
          </cell>
          <cell r="T282">
            <v>213</v>
          </cell>
          <cell r="V282" t="str">
            <v/>
          </cell>
          <cell r="W282" t="str">
            <v>Mars</v>
          </cell>
          <cell r="X282">
            <v>2029</v>
          </cell>
        </row>
        <row r="283">
          <cell r="B283" t="str">
            <v>Simulation</v>
          </cell>
          <cell r="C283" t="str">
            <v>Avril-2029</v>
          </cell>
          <cell r="D283">
            <v>4636.9400000000005</v>
          </cell>
          <cell r="E283">
            <v>4636.9400000000005</v>
          </cell>
          <cell r="F283">
            <v>3755.1066666666675</v>
          </cell>
          <cell r="G283">
            <v>3755.1066666666675</v>
          </cell>
          <cell r="H283">
            <v>1.0238034300000001</v>
          </cell>
          <cell r="I283">
            <v>2.9849999999999999</v>
          </cell>
          <cell r="J283">
            <v>2.0150000000000001</v>
          </cell>
          <cell r="L283">
            <v>7192.2</v>
          </cell>
          <cell r="M283">
            <v>18918.05058066624</v>
          </cell>
          <cell r="N283">
            <v>11725.85058066624</v>
          </cell>
          <cell r="O283">
            <v>6272.1</v>
          </cell>
          <cell r="P283">
            <v>11591.140622327841</v>
          </cell>
          <cell r="Q283">
            <v>5319.0406223278405</v>
          </cell>
          <cell r="R283">
            <v>1.6303565780520897</v>
          </cell>
          <cell r="S283">
            <v>0.84804780254266354</v>
          </cell>
          <cell r="T283">
            <v>214</v>
          </cell>
          <cell r="V283" t="str">
            <v/>
          </cell>
          <cell r="W283" t="str">
            <v>Avril</v>
          </cell>
          <cell r="X283">
            <v>2029</v>
          </cell>
        </row>
        <row r="284">
          <cell r="B284" t="str">
            <v>Simulation</v>
          </cell>
          <cell r="C284" t="str">
            <v>Mai-2029</v>
          </cell>
          <cell r="D284">
            <v>4636.9400000000005</v>
          </cell>
          <cell r="E284">
            <v>4636.9400000000005</v>
          </cell>
          <cell r="F284">
            <v>3755.1066666666675</v>
          </cell>
          <cell r="G284">
            <v>3755.1066666666675</v>
          </cell>
          <cell r="H284">
            <v>1.0238034300000001</v>
          </cell>
          <cell r="I284">
            <v>2.9849999999999999</v>
          </cell>
          <cell r="J284">
            <v>2.0150000000000001</v>
          </cell>
          <cell r="L284">
            <v>7192.2</v>
          </cell>
          <cell r="M284">
            <v>18918.05058066624</v>
          </cell>
          <cell r="N284">
            <v>11725.85058066624</v>
          </cell>
          <cell r="O284">
            <v>6272.1</v>
          </cell>
          <cell r="P284">
            <v>11591.140622327841</v>
          </cell>
          <cell r="Q284">
            <v>5319.0406223278405</v>
          </cell>
          <cell r="R284">
            <v>1.6303565780520897</v>
          </cell>
          <cell r="S284">
            <v>0.84804780254266354</v>
          </cell>
          <cell r="T284">
            <v>215</v>
          </cell>
          <cell r="V284" t="str">
            <v/>
          </cell>
          <cell r="W284" t="str">
            <v>Mai</v>
          </cell>
          <cell r="X284">
            <v>2029</v>
          </cell>
        </row>
        <row r="285">
          <cell r="B285" t="str">
            <v>Simulation</v>
          </cell>
          <cell r="C285" t="str">
            <v>Juin-2029</v>
          </cell>
          <cell r="D285">
            <v>4636.9400000000005</v>
          </cell>
          <cell r="E285">
            <v>4636.9400000000005</v>
          </cell>
          <cell r="F285">
            <v>3755.1066666666675</v>
          </cell>
          <cell r="G285">
            <v>3755.1066666666675</v>
          </cell>
          <cell r="H285">
            <v>1.0238034300000001</v>
          </cell>
          <cell r="I285">
            <v>2.9849999999999999</v>
          </cell>
          <cell r="J285">
            <v>2.0150000000000001</v>
          </cell>
          <cell r="L285">
            <v>7192.2</v>
          </cell>
          <cell r="M285">
            <v>18918.05058066624</v>
          </cell>
          <cell r="N285">
            <v>11725.85058066624</v>
          </cell>
          <cell r="O285">
            <v>6272.1</v>
          </cell>
          <cell r="P285">
            <v>11591.140622327841</v>
          </cell>
          <cell r="Q285">
            <v>5319.0406223278405</v>
          </cell>
          <cell r="R285">
            <v>1.6303565780520897</v>
          </cell>
          <cell r="S285">
            <v>0.84804780254266354</v>
          </cell>
          <cell r="T285">
            <v>216</v>
          </cell>
          <cell r="V285" t="str">
            <v/>
          </cell>
          <cell r="W285" t="str">
            <v>Juin</v>
          </cell>
          <cell r="X285">
            <v>2029</v>
          </cell>
        </row>
        <row r="286">
          <cell r="B286" t="str">
            <v>Simulation</v>
          </cell>
          <cell r="C286" t="str">
            <v>Juillet-2029</v>
          </cell>
          <cell r="D286">
            <v>4636.9400000000005</v>
          </cell>
          <cell r="E286">
            <v>4636.9400000000005</v>
          </cell>
          <cell r="F286">
            <v>3755.1066666666675</v>
          </cell>
          <cell r="G286">
            <v>3755.1066666666675</v>
          </cell>
          <cell r="H286">
            <v>1.0238034300000001</v>
          </cell>
          <cell r="I286">
            <v>2.9849999999999999</v>
          </cell>
          <cell r="J286">
            <v>2.0150000000000001</v>
          </cell>
          <cell r="L286">
            <v>7192.2</v>
          </cell>
          <cell r="M286">
            <v>18918.05058066624</v>
          </cell>
          <cell r="N286">
            <v>11725.85058066624</v>
          </cell>
          <cell r="O286">
            <v>6272.1</v>
          </cell>
          <cell r="P286">
            <v>11591.140622327841</v>
          </cell>
          <cell r="Q286">
            <v>5319.0406223278405</v>
          </cell>
          <cell r="R286">
            <v>1.6303565780520897</v>
          </cell>
          <cell r="S286">
            <v>0.84804780254266354</v>
          </cell>
          <cell r="T286">
            <v>217</v>
          </cell>
          <cell r="V286" t="str">
            <v/>
          </cell>
          <cell r="W286" t="str">
            <v>Juillet</v>
          </cell>
          <cell r="X286">
            <v>2029</v>
          </cell>
        </row>
        <row r="287">
          <cell r="B287" t="str">
            <v>Simulation</v>
          </cell>
          <cell r="C287" t="str">
            <v>Août-2029</v>
          </cell>
          <cell r="D287">
            <v>4636.9400000000005</v>
          </cell>
          <cell r="E287">
            <v>4636.9400000000005</v>
          </cell>
          <cell r="F287">
            <v>3755.1066666666675</v>
          </cell>
          <cell r="G287">
            <v>3755.1066666666675</v>
          </cell>
          <cell r="H287">
            <v>1.0238034300000001</v>
          </cell>
          <cell r="I287">
            <v>2.9849999999999999</v>
          </cell>
          <cell r="J287">
            <v>2.0150000000000001</v>
          </cell>
          <cell r="L287">
            <v>7192.2</v>
          </cell>
          <cell r="M287">
            <v>18918.05058066624</v>
          </cell>
          <cell r="N287">
            <v>11725.85058066624</v>
          </cell>
          <cell r="O287">
            <v>6272.1</v>
          </cell>
          <cell r="P287">
            <v>11591.140622327841</v>
          </cell>
          <cell r="Q287">
            <v>5319.0406223278405</v>
          </cell>
          <cell r="R287">
            <v>1.6303565780520897</v>
          </cell>
          <cell r="S287">
            <v>0.84804780254266354</v>
          </cell>
          <cell r="T287">
            <v>218</v>
          </cell>
          <cell r="V287" t="str">
            <v/>
          </cell>
          <cell r="W287" t="str">
            <v>Août</v>
          </cell>
          <cell r="X287">
            <v>2029</v>
          </cell>
        </row>
        <row r="288">
          <cell r="B288" t="str">
            <v>Simulation</v>
          </cell>
          <cell r="C288" t="str">
            <v>Septembre-2029</v>
          </cell>
          <cell r="D288">
            <v>4636.9400000000005</v>
          </cell>
          <cell r="E288">
            <v>4636.9400000000005</v>
          </cell>
          <cell r="F288">
            <v>3755.1066666666675</v>
          </cell>
          <cell r="G288">
            <v>3755.1066666666675</v>
          </cell>
          <cell r="H288">
            <v>1.0238034300000001</v>
          </cell>
          <cell r="I288">
            <v>2.9849999999999999</v>
          </cell>
          <cell r="J288">
            <v>2.0150000000000001</v>
          </cell>
          <cell r="L288">
            <v>7192.2</v>
          </cell>
          <cell r="M288">
            <v>18918.05058066624</v>
          </cell>
          <cell r="N288">
            <v>11725.85058066624</v>
          </cell>
          <cell r="O288">
            <v>6272.1</v>
          </cell>
          <cell r="P288">
            <v>11591.140622327841</v>
          </cell>
          <cell r="Q288">
            <v>5319.0406223278405</v>
          </cell>
          <cell r="R288">
            <v>1.6303565780520897</v>
          </cell>
          <cell r="S288">
            <v>0.84804780254266354</v>
          </cell>
          <cell r="T288">
            <v>219</v>
          </cell>
          <cell r="V288" t="str">
            <v/>
          </cell>
          <cell r="W288" t="str">
            <v>Septembre</v>
          </cell>
          <cell r="X288">
            <v>2029</v>
          </cell>
        </row>
        <row r="289">
          <cell r="B289" t="str">
            <v>Simulation</v>
          </cell>
          <cell r="C289" t="str">
            <v>Octobre-2029</v>
          </cell>
          <cell r="D289">
            <v>4636.9400000000005</v>
          </cell>
          <cell r="E289">
            <v>4636.9400000000005</v>
          </cell>
          <cell r="F289">
            <v>3755.1066666666675</v>
          </cell>
          <cell r="G289">
            <v>3755.1066666666675</v>
          </cell>
          <cell r="H289">
            <v>1.0238034300000001</v>
          </cell>
          <cell r="I289">
            <v>2.9849999999999999</v>
          </cell>
          <cell r="J289">
            <v>2.0150000000000001</v>
          </cell>
          <cell r="L289">
            <v>7192.2</v>
          </cell>
          <cell r="M289">
            <v>18918.05058066624</v>
          </cell>
          <cell r="N289">
            <v>11725.85058066624</v>
          </cell>
          <cell r="O289">
            <v>6272.1</v>
          </cell>
          <cell r="P289">
            <v>11591.140622327841</v>
          </cell>
          <cell r="Q289">
            <v>5319.0406223278405</v>
          </cell>
          <cell r="R289">
            <v>1.6303565780520897</v>
          </cell>
          <cell r="S289">
            <v>0.84804780254266354</v>
          </cell>
          <cell r="T289">
            <v>220</v>
          </cell>
          <cell r="V289" t="str">
            <v/>
          </cell>
          <cell r="W289" t="str">
            <v>Octobre</v>
          </cell>
          <cell r="X289">
            <v>2029</v>
          </cell>
        </row>
        <row r="290">
          <cell r="B290" t="str">
            <v>Simulation</v>
          </cell>
          <cell r="C290" t="str">
            <v>Novembre-2029</v>
          </cell>
          <cell r="D290">
            <v>4636.9400000000005</v>
          </cell>
          <cell r="E290">
            <v>4636.9400000000005</v>
          </cell>
          <cell r="F290">
            <v>3755.1066666666675</v>
          </cell>
          <cell r="G290">
            <v>3755.1066666666675</v>
          </cell>
          <cell r="H290">
            <v>1.0238034300000001</v>
          </cell>
          <cell r="I290">
            <v>2.9849999999999999</v>
          </cell>
          <cell r="J290">
            <v>2.0150000000000001</v>
          </cell>
          <cell r="L290">
            <v>7192.2</v>
          </cell>
          <cell r="M290">
            <v>18918.05058066624</v>
          </cell>
          <cell r="N290">
            <v>11725.85058066624</v>
          </cell>
          <cell r="O290">
            <v>6272.1</v>
          </cell>
          <cell r="P290">
            <v>11591.140622327841</v>
          </cell>
          <cell r="Q290">
            <v>5319.0406223278405</v>
          </cell>
          <cell r="R290">
            <v>1.6303565780520897</v>
          </cell>
          <cell r="S290">
            <v>0.84804780254266354</v>
          </cell>
          <cell r="T290">
            <v>221</v>
          </cell>
          <cell r="V290" t="str">
            <v/>
          </cell>
          <cell r="W290" t="str">
            <v>Novembre</v>
          </cell>
          <cell r="X290">
            <v>2029</v>
          </cell>
        </row>
        <row r="291">
          <cell r="B291" t="str">
            <v>Simulation</v>
          </cell>
          <cell r="C291" t="str">
            <v>Décembre-2029</v>
          </cell>
          <cell r="D291">
            <v>4636.9400000000005</v>
          </cell>
          <cell r="E291">
            <v>4636.9400000000005</v>
          </cell>
          <cell r="F291">
            <v>3755.1066666666675</v>
          </cell>
          <cell r="G291">
            <v>3755.1066666666675</v>
          </cell>
          <cell r="H291">
            <v>1.0238034300000001</v>
          </cell>
          <cell r="I291">
            <v>2.9849999999999999</v>
          </cell>
          <cell r="J291">
            <v>2.0150000000000001</v>
          </cell>
          <cell r="L291">
            <v>7192.2</v>
          </cell>
          <cell r="M291">
            <v>18918.05058066624</v>
          </cell>
          <cell r="N291">
            <v>11725.85058066624</v>
          </cell>
          <cell r="O291">
            <v>6272.1</v>
          </cell>
          <cell r="P291">
            <v>11591.140622327841</v>
          </cell>
          <cell r="Q291">
            <v>5319.0406223278405</v>
          </cell>
          <cell r="R291">
            <v>1.6303565780520897</v>
          </cell>
          <cell r="S291">
            <v>0.84804780254266354</v>
          </cell>
          <cell r="T291">
            <v>222</v>
          </cell>
          <cell r="V291" t="str">
            <v/>
          </cell>
          <cell r="W291" t="str">
            <v>Décembre</v>
          </cell>
          <cell r="X291">
            <v>2029</v>
          </cell>
        </row>
        <row r="292">
          <cell r="B292" t="str">
            <v>Simulation</v>
          </cell>
          <cell r="C292" t="str">
            <v>Janvier-2030</v>
          </cell>
          <cell r="D292">
            <v>4636.9400000000005</v>
          </cell>
          <cell r="E292">
            <v>4636.9400000000005</v>
          </cell>
          <cell r="F292">
            <v>3755.1066666666675</v>
          </cell>
          <cell r="G292">
            <v>3755.1066666666675</v>
          </cell>
          <cell r="H292">
            <v>1.0238034300000001</v>
          </cell>
          <cell r="I292">
            <v>2.9849999999999999</v>
          </cell>
          <cell r="J292">
            <v>2.0150000000000001</v>
          </cell>
          <cell r="L292">
            <v>7192.2</v>
          </cell>
          <cell r="M292">
            <v>18918.05058066624</v>
          </cell>
          <cell r="N292">
            <v>11725.85058066624</v>
          </cell>
          <cell r="O292">
            <v>6272.1</v>
          </cell>
          <cell r="P292">
            <v>11591.140622327841</v>
          </cell>
          <cell r="Q292">
            <v>5319.0406223278405</v>
          </cell>
          <cell r="R292">
            <v>1.6303565780520897</v>
          </cell>
          <cell r="S292">
            <v>0.84804780254266354</v>
          </cell>
          <cell r="T292">
            <v>223</v>
          </cell>
          <cell r="V292" t="str">
            <v>Janvier-2030</v>
          </cell>
          <cell r="W292" t="str">
            <v>Janvier</v>
          </cell>
          <cell r="X292">
            <v>2030</v>
          </cell>
        </row>
        <row r="293">
          <cell r="B293" t="str">
            <v>Simulation</v>
          </cell>
          <cell r="C293" t="str">
            <v>Février-2030</v>
          </cell>
          <cell r="D293">
            <v>4636.9400000000005</v>
          </cell>
          <cell r="E293">
            <v>4636.9400000000005</v>
          </cell>
          <cell r="F293">
            <v>3755.1066666666675</v>
          </cell>
          <cell r="G293">
            <v>3755.1066666666675</v>
          </cell>
          <cell r="H293">
            <v>1.0238034300000001</v>
          </cell>
          <cell r="I293">
            <v>2.9849999999999999</v>
          </cell>
          <cell r="J293">
            <v>2.0150000000000001</v>
          </cell>
          <cell r="L293">
            <v>7192.2</v>
          </cell>
          <cell r="M293">
            <v>18918.05058066624</v>
          </cell>
          <cell r="N293">
            <v>11725.85058066624</v>
          </cell>
          <cell r="O293">
            <v>6272.1</v>
          </cell>
          <cell r="P293">
            <v>11591.140622327841</v>
          </cell>
          <cell r="Q293">
            <v>5319.0406223278405</v>
          </cell>
          <cell r="R293">
            <v>1.6303565780520897</v>
          </cell>
          <cell r="S293">
            <v>0.84804780254266354</v>
          </cell>
          <cell r="T293">
            <v>224</v>
          </cell>
          <cell r="V293" t="str">
            <v/>
          </cell>
          <cell r="W293" t="str">
            <v>Février</v>
          </cell>
          <cell r="X293">
            <v>2030</v>
          </cell>
        </row>
        <row r="294">
          <cell r="B294" t="str">
            <v>Simulation</v>
          </cell>
          <cell r="C294" t="str">
            <v>Mars-2030</v>
          </cell>
          <cell r="D294">
            <v>4636.9400000000005</v>
          </cell>
          <cell r="E294">
            <v>4636.9400000000005</v>
          </cell>
          <cell r="F294">
            <v>3755.1066666666675</v>
          </cell>
          <cell r="G294">
            <v>3755.1066666666675</v>
          </cell>
          <cell r="H294">
            <v>1.0238034300000001</v>
          </cell>
          <cell r="I294">
            <v>2.9849999999999999</v>
          </cell>
          <cell r="J294">
            <v>2.0150000000000001</v>
          </cell>
          <cell r="L294">
            <v>7192.2</v>
          </cell>
          <cell r="M294">
            <v>18918.05058066624</v>
          </cell>
          <cell r="N294">
            <v>11725.85058066624</v>
          </cell>
          <cell r="O294">
            <v>6272.1</v>
          </cell>
          <cell r="P294">
            <v>11591.140622327841</v>
          </cell>
          <cell r="Q294">
            <v>5319.0406223278405</v>
          </cell>
          <cell r="R294">
            <v>1.6303565780520897</v>
          </cell>
          <cell r="S294">
            <v>0.84804780254266354</v>
          </cell>
          <cell r="T294">
            <v>225</v>
          </cell>
          <cell r="V294" t="str">
            <v/>
          </cell>
          <cell r="W294" t="str">
            <v>Mars</v>
          </cell>
          <cell r="X294">
            <v>2030</v>
          </cell>
        </row>
        <row r="295">
          <cell r="B295" t="str">
            <v>Simulation</v>
          </cell>
          <cell r="C295" t="str">
            <v>Avril-2030</v>
          </cell>
          <cell r="D295">
            <v>4636.9400000000005</v>
          </cell>
          <cell r="E295">
            <v>4636.9400000000005</v>
          </cell>
          <cell r="F295">
            <v>3755.1066666666675</v>
          </cell>
          <cell r="G295">
            <v>3755.1066666666675</v>
          </cell>
          <cell r="H295">
            <v>1.0238034300000001</v>
          </cell>
          <cell r="I295">
            <v>2.9849999999999999</v>
          </cell>
          <cell r="J295">
            <v>2.0150000000000001</v>
          </cell>
          <cell r="L295">
            <v>7192.2</v>
          </cell>
          <cell r="M295">
            <v>18918.05058066624</v>
          </cell>
          <cell r="N295">
            <v>11725.85058066624</v>
          </cell>
          <cell r="O295">
            <v>6272.1</v>
          </cell>
          <cell r="P295">
            <v>11591.140622327841</v>
          </cell>
          <cell r="Q295">
            <v>5319.0406223278405</v>
          </cell>
          <cell r="R295">
            <v>1.6303565780520897</v>
          </cell>
          <cell r="S295">
            <v>0.84804780254266354</v>
          </cell>
          <cell r="T295">
            <v>226</v>
          </cell>
          <cell r="V295" t="str">
            <v/>
          </cell>
          <cell r="W295" t="str">
            <v>Avril</v>
          </cell>
          <cell r="X295">
            <v>2030</v>
          </cell>
        </row>
        <row r="296">
          <cell r="B296" t="str">
            <v>Simulation</v>
          </cell>
          <cell r="C296" t="str">
            <v>Mai-2030</v>
          </cell>
          <cell r="D296">
            <v>4636.9400000000005</v>
          </cell>
          <cell r="E296">
            <v>4636.9400000000005</v>
          </cell>
          <cell r="F296">
            <v>3755.1066666666675</v>
          </cell>
          <cell r="G296">
            <v>3755.1066666666675</v>
          </cell>
          <cell r="H296">
            <v>1.0238034300000001</v>
          </cell>
          <cell r="I296">
            <v>2.9849999999999999</v>
          </cell>
          <cell r="J296">
            <v>2.0150000000000001</v>
          </cell>
          <cell r="L296">
            <v>7192.2</v>
          </cell>
          <cell r="M296">
            <v>18918.05058066624</v>
          </cell>
          <cell r="N296">
            <v>11725.85058066624</v>
          </cell>
          <cell r="O296">
            <v>6272.1</v>
          </cell>
          <cell r="P296">
            <v>11591.140622327841</v>
          </cell>
          <cell r="Q296">
            <v>5319.0406223278405</v>
          </cell>
          <cell r="R296">
            <v>1.6303565780520897</v>
          </cell>
          <cell r="S296">
            <v>0.84804780254266354</v>
          </cell>
          <cell r="T296">
            <v>227</v>
          </cell>
          <cell r="V296" t="str">
            <v/>
          </cell>
          <cell r="W296" t="str">
            <v>Mai</v>
          </cell>
          <cell r="X296">
            <v>2030</v>
          </cell>
        </row>
        <row r="297">
          <cell r="B297" t="str">
            <v>Simulation</v>
          </cell>
          <cell r="C297" t="str">
            <v>Juin-2030</v>
          </cell>
          <cell r="D297">
            <v>4636.9400000000005</v>
          </cell>
          <cell r="E297">
            <v>4636.9400000000005</v>
          </cell>
          <cell r="F297">
            <v>3755.1066666666675</v>
          </cell>
          <cell r="G297">
            <v>3755.1066666666675</v>
          </cell>
          <cell r="H297">
            <v>1.0238034300000001</v>
          </cell>
          <cell r="I297">
            <v>2.9849999999999999</v>
          </cell>
          <cell r="J297">
            <v>2.0150000000000001</v>
          </cell>
          <cell r="L297">
            <v>7192.2</v>
          </cell>
          <cell r="M297">
            <v>18918.05058066624</v>
          </cell>
          <cell r="N297">
            <v>11725.85058066624</v>
          </cell>
          <cell r="O297">
            <v>6272.1</v>
          </cell>
          <cell r="P297">
            <v>11591.140622327841</v>
          </cell>
          <cell r="Q297">
            <v>5319.0406223278405</v>
          </cell>
          <cell r="R297">
            <v>1.6303565780520897</v>
          </cell>
          <cell r="S297">
            <v>0.84804780254266354</v>
          </cell>
          <cell r="T297">
            <v>228</v>
          </cell>
          <cell r="V297" t="str">
            <v/>
          </cell>
          <cell r="W297" t="str">
            <v>Juin</v>
          </cell>
          <cell r="X297">
            <v>2030</v>
          </cell>
        </row>
        <row r="298">
          <cell r="B298" t="str">
            <v>Simulation</v>
          </cell>
          <cell r="C298" t="str">
            <v>Juillet-2030</v>
          </cell>
          <cell r="D298">
            <v>4636.9400000000005</v>
          </cell>
          <cell r="E298">
            <v>4636.9400000000005</v>
          </cell>
          <cell r="F298">
            <v>3755.1066666666675</v>
          </cell>
          <cell r="G298">
            <v>3755.1066666666675</v>
          </cell>
          <cell r="H298">
            <v>1.0238034300000001</v>
          </cell>
          <cell r="I298">
            <v>2.9849999999999999</v>
          </cell>
          <cell r="J298">
            <v>2.0150000000000001</v>
          </cell>
          <cell r="L298">
            <v>7192.2</v>
          </cell>
          <cell r="M298">
            <v>18918.05058066624</v>
          </cell>
          <cell r="N298">
            <v>11725.85058066624</v>
          </cell>
          <cell r="O298">
            <v>6272.1</v>
          </cell>
          <cell r="P298">
            <v>11591.140622327841</v>
          </cell>
          <cell r="Q298">
            <v>5319.0406223278405</v>
          </cell>
          <cell r="R298">
            <v>1.6303565780520897</v>
          </cell>
          <cell r="S298">
            <v>0.84804780254266354</v>
          </cell>
          <cell r="T298">
            <v>229</v>
          </cell>
          <cell r="V298" t="str">
            <v/>
          </cell>
          <cell r="W298" t="str">
            <v>Juillet</v>
          </cell>
          <cell r="X298">
            <v>2030</v>
          </cell>
        </row>
        <row r="299">
          <cell r="B299" t="str">
            <v>Simulation</v>
          </cell>
          <cell r="C299" t="str">
            <v>Août-2030</v>
          </cell>
          <cell r="D299">
            <v>4636.9400000000005</v>
          </cell>
          <cell r="E299">
            <v>4636.9400000000005</v>
          </cell>
          <cell r="F299">
            <v>3755.1066666666675</v>
          </cell>
          <cell r="G299">
            <v>3755.1066666666675</v>
          </cell>
          <cell r="H299">
            <v>1.0238034300000001</v>
          </cell>
          <cell r="I299">
            <v>2.9849999999999999</v>
          </cell>
          <cell r="J299">
            <v>2.0150000000000001</v>
          </cell>
          <cell r="L299">
            <v>7192.2</v>
          </cell>
          <cell r="M299">
            <v>18918.05058066624</v>
          </cell>
          <cell r="N299">
            <v>11725.85058066624</v>
          </cell>
          <cell r="O299">
            <v>6272.1</v>
          </cell>
          <cell r="P299">
            <v>11591.140622327841</v>
          </cell>
          <cell r="Q299">
            <v>5319.0406223278405</v>
          </cell>
          <cell r="R299">
            <v>1.6303565780520897</v>
          </cell>
          <cell r="S299">
            <v>0.84804780254266354</v>
          </cell>
          <cell r="T299">
            <v>230</v>
          </cell>
          <cell r="V299" t="str">
            <v/>
          </cell>
          <cell r="W299" t="str">
            <v>Août</v>
          </cell>
          <cell r="X299">
            <v>2030</v>
          </cell>
        </row>
        <row r="300">
          <cell r="B300" t="str">
            <v>Simulation</v>
          </cell>
          <cell r="C300" t="str">
            <v>Septembre-2030</v>
          </cell>
          <cell r="D300">
            <v>4636.9400000000005</v>
          </cell>
          <cell r="E300">
            <v>4636.9400000000005</v>
          </cell>
          <cell r="F300">
            <v>3755.1066666666675</v>
          </cell>
          <cell r="G300">
            <v>3755.1066666666675</v>
          </cell>
          <cell r="H300">
            <v>1.0238034300000001</v>
          </cell>
          <cell r="I300">
            <v>2.9849999999999999</v>
          </cell>
          <cell r="J300">
            <v>2.0150000000000001</v>
          </cell>
          <cell r="L300">
            <v>7192.2</v>
          </cell>
          <cell r="M300">
            <v>18918.05058066624</v>
          </cell>
          <cell r="N300">
            <v>11725.85058066624</v>
          </cell>
          <cell r="O300">
            <v>6272.1</v>
          </cell>
          <cell r="P300">
            <v>11591.140622327841</v>
          </cell>
          <cell r="Q300">
            <v>5319.0406223278405</v>
          </cell>
          <cell r="R300">
            <v>1.6303565780520897</v>
          </cell>
          <cell r="S300">
            <v>0.84804780254266354</v>
          </cell>
          <cell r="T300">
            <v>231</v>
          </cell>
          <cell r="V300" t="str">
            <v/>
          </cell>
          <cell r="W300" t="str">
            <v>Septembre</v>
          </cell>
          <cell r="X300">
            <v>2030</v>
          </cell>
        </row>
        <row r="301">
          <cell r="B301" t="str">
            <v>Simulation</v>
          </cell>
          <cell r="C301" t="str">
            <v>Octobre-2030</v>
          </cell>
          <cell r="D301">
            <v>4636.9400000000005</v>
          </cell>
          <cell r="E301">
            <v>4636.9400000000005</v>
          </cell>
          <cell r="F301">
            <v>3755.1066666666675</v>
          </cell>
          <cell r="G301">
            <v>3755.1066666666675</v>
          </cell>
          <cell r="H301">
            <v>1.0238034300000001</v>
          </cell>
          <cell r="I301">
            <v>2.9849999999999999</v>
          </cell>
          <cell r="J301">
            <v>2.0150000000000001</v>
          </cell>
          <cell r="L301">
            <v>7192.2</v>
          </cell>
          <cell r="M301">
            <v>18918.05058066624</v>
          </cell>
          <cell r="N301">
            <v>11725.85058066624</v>
          </cell>
          <cell r="O301">
            <v>6272.1</v>
          </cell>
          <cell r="P301">
            <v>11591.140622327841</v>
          </cell>
          <cell r="Q301">
            <v>5319.0406223278405</v>
          </cell>
          <cell r="R301">
            <v>1.6303565780520897</v>
          </cell>
          <cell r="S301">
            <v>0.84804780254266354</v>
          </cell>
          <cell r="T301">
            <v>232</v>
          </cell>
          <cell r="V301" t="str">
            <v/>
          </cell>
          <cell r="W301" t="str">
            <v>Octobre</v>
          </cell>
          <cell r="X301">
            <v>2030</v>
          </cell>
        </row>
        <row r="302">
          <cell r="B302" t="str">
            <v>Simulation</v>
          </cell>
          <cell r="C302" t="str">
            <v>Novembre-2030</v>
          </cell>
          <cell r="D302">
            <v>4636.9400000000005</v>
          </cell>
          <cell r="E302">
            <v>4636.9400000000005</v>
          </cell>
          <cell r="F302">
            <v>3755.1066666666675</v>
          </cell>
          <cell r="G302">
            <v>3755.1066666666675</v>
          </cell>
          <cell r="H302">
            <v>1.0238034300000001</v>
          </cell>
          <cell r="I302">
            <v>2.9849999999999999</v>
          </cell>
          <cell r="J302">
            <v>2.0150000000000001</v>
          </cell>
          <cell r="L302">
            <v>7192.2</v>
          </cell>
          <cell r="M302">
            <v>18918.05058066624</v>
          </cell>
          <cell r="N302">
            <v>11725.85058066624</v>
          </cell>
          <cell r="O302">
            <v>6272.1</v>
          </cell>
          <cell r="P302">
            <v>11591.140622327841</v>
          </cell>
          <cell r="Q302">
            <v>5319.0406223278405</v>
          </cell>
          <cell r="R302">
            <v>1.6303565780520897</v>
          </cell>
          <cell r="S302">
            <v>0.84804780254266354</v>
          </cell>
          <cell r="T302">
            <v>233</v>
          </cell>
          <cell r="V302" t="str">
            <v/>
          </cell>
          <cell r="W302" t="str">
            <v>Novembre</v>
          </cell>
          <cell r="X302">
            <v>2030</v>
          </cell>
        </row>
        <row r="303">
          <cell r="B303" t="str">
            <v>Simulation</v>
          </cell>
          <cell r="C303" t="str">
            <v>Décembre-2030</v>
          </cell>
          <cell r="D303">
            <v>4636.9400000000005</v>
          </cell>
          <cell r="E303">
            <v>4636.9400000000005</v>
          </cell>
          <cell r="F303">
            <v>3755.1066666666675</v>
          </cell>
          <cell r="G303">
            <v>3755.1066666666675</v>
          </cell>
          <cell r="H303">
            <v>1.0238034300000001</v>
          </cell>
          <cell r="I303">
            <v>2.9849999999999999</v>
          </cell>
          <cell r="J303">
            <v>2.0150000000000001</v>
          </cell>
          <cell r="L303">
            <v>7192.2</v>
          </cell>
          <cell r="M303">
            <v>18918.05058066624</v>
          </cell>
          <cell r="N303">
            <v>11725.85058066624</v>
          </cell>
          <cell r="O303">
            <v>6272.1</v>
          </cell>
          <cell r="P303">
            <v>11591.140622327841</v>
          </cell>
          <cell r="Q303">
            <v>5319.0406223278405</v>
          </cell>
          <cell r="R303">
            <v>1.6303565780520897</v>
          </cell>
          <cell r="S303">
            <v>0.84804780254266354</v>
          </cell>
          <cell r="T303">
            <v>234</v>
          </cell>
          <cell r="V303" t="str">
            <v/>
          </cell>
          <cell r="W303" t="str">
            <v>Décembre</v>
          </cell>
          <cell r="X303">
            <v>2030</v>
          </cell>
        </row>
        <row r="304">
          <cell r="B304" t="str">
            <v>Simulation</v>
          </cell>
          <cell r="C304" t="str">
            <v>Janvier-2031</v>
          </cell>
          <cell r="D304">
            <v>4636.9400000000005</v>
          </cell>
          <cell r="E304">
            <v>4636.9400000000005</v>
          </cell>
          <cell r="F304">
            <v>3755.1066666666675</v>
          </cell>
          <cell r="G304">
            <v>3755.1066666666675</v>
          </cell>
          <cell r="H304">
            <v>1.0238034300000001</v>
          </cell>
          <cell r="I304">
            <v>2.9849999999999999</v>
          </cell>
          <cell r="J304">
            <v>2.0150000000000001</v>
          </cell>
          <cell r="L304">
            <v>7192.2</v>
          </cell>
          <cell r="M304">
            <v>18918.05058066624</v>
          </cell>
          <cell r="N304">
            <v>11725.85058066624</v>
          </cell>
          <cell r="O304">
            <v>6272.1</v>
          </cell>
          <cell r="P304">
            <v>11591.140622327841</v>
          </cell>
          <cell r="Q304">
            <v>5319.0406223278405</v>
          </cell>
          <cell r="R304">
            <v>1.6303565780520897</v>
          </cell>
          <cell r="S304">
            <v>0.84804780254266354</v>
          </cell>
          <cell r="T304">
            <v>235</v>
          </cell>
          <cell r="V304" t="str">
            <v>Janvier-2031</v>
          </cell>
          <cell r="W304" t="str">
            <v>Janvier</v>
          </cell>
          <cell r="X304">
            <v>2031</v>
          </cell>
        </row>
        <row r="305">
          <cell r="B305" t="str">
            <v>Simulation</v>
          </cell>
          <cell r="C305" t="str">
            <v>Février-2031</v>
          </cell>
          <cell r="D305">
            <v>4636.9400000000005</v>
          </cell>
          <cell r="E305">
            <v>4636.9400000000005</v>
          </cell>
          <cell r="F305">
            <v>3755.1066666666675</v>
          </cell>
          <cell r="G305">
            <v>3755.1066666666675</v>
          </cell>
          <cell r="H305">
            <v>1.0238034300000001</v>
          </cell>
          <cell r="I305">
            <v>2.9849999999999999</v>
          </cell>
          <cell r="J305">
            <v>2.0150000000000001</v>
          </cell>
          <cell r="L305">
            <v>7192.2</v>
          </cell>
          <cell r="M305">
            <v>18918.05058066624</v>
          </cell>
          <cell r="N305">
            <v>11725.85058066624</v>
          </cell>
          <cell r="O305">
            <v>6272.1</v>
          </cell>
          <cell r="P305">
            <v>11591.140622327841</v>
          </cell>
          <cell r="Q305">
            <v>5319.0406223278405</v>
          </cell>
          <cell r="R305">
            <v>1.6303565780520897</v>
          </cell>
          <cell r="S305">
            <v>0.84804780254266354</v>
          </cell>
          <cell r="T305">
            <v>236</v>
          </cell>
          <cell r="V305" t="str">
            <v/>
          </cell>
          <cell r="W305" t="str">
            <v>Février</v>
          </cell>
          <cell r="X305">
            <v>2031</v>
          </cell>
        </row>
        <row r="306">
          <cell r="B306" t="str">
            <v>Simulation</v>
          </cell>
          <cell r="C306" t="str">
            <v>Mars-2031</v>
          </cell>
          <cell r="D306">
            <v>4636.9400000000005</v>
          </cell>
          <cell r="E306">
            <v>4636.9400000000005</v>
          </cell>
          <cell r="F306">
            <v>3755.1066666666675</v>
          </cell>
          <cell r="G306">
            <v>3755.1066666666675</v>
          </cell>
          <cell r="H306">
            <v>1.0238034300000001</v>
          </cell>
          <cell r="I306">
            <v>2.9849999999999999</v>
          </cell>
          <cell r="J306">
            <v>2.0150000000000001</v>
          </cell>
          <cell r="L306">
            <v>7192.2</v>
          </cell>
          <cell r="M306">
            <v>18918.05058066624</v>
          </cell>
          <cell r="N306">
            <v>11725.85058066624</v>
          </cell>
          <cell r="O306">
            <v>6272.1</v>
          </cell>
          <cell r="P306">
            <v>11591.140622327841</v>
          </cell>
          <cell r="Q306">
            <v>5319.0406223278405</v>
          </cell>
          <cell r="R306">
            <v>1.6303565780520897</v>
          </cell>
          <cell r="S306">
            <v>0.84804780254266354</v>
          </cell>
          <cell r="T306">
            <v>237</v>
          </cell>
          <cell r="V306" t="str">
            <v/>
          </cell>
          <cell r="W306" t="str">
            <v>Mars</v>
          </cell>
          <cell r="X306">
            <v>2031</v>
          </cell>
        </row>
        <row r="307">
          <cell r="B307" t="str">
            <v>Simulation</v>
          </cell>
          <cell r="C307" t="str">
            <v>Avril-2031</v>
          </cell>
          <cell r="D307">
            <v>4636.9400000000005</v>
          </cell>
          <cell r="E307">
            <v>4636.9400000000005</v>
          </cell>
          <cell r="F307">
            <v>3755.1066666666675</v>
          </cell>
          <cell r="G307">
            <v>3755.1066666666675</v>
          </cell>
          <cell r="H307">
            <v>1.0238034300000001</v>
          </cell>
          <cell r="I307">
            <v>2.9849999999999999</v>
          </cell>
          <cell r="J307">
            <v>2.0150000000000001</v>
          </cell>
          <cell r="L307">
            <v>7192.2</v>
          </cell>
          <cell r="M307">
            <v>18918.05058066624</v>
          </cell>
          <cell r="N307">
            <v>11725.85058066624</v>
          </cell>
          <cell r="O307">
            <v>6272.1</v>
          </cell>
          <cell r="P307">
            <v>11591.140622327841</v>
          </cell>
          <cell r="Q307">
            <v>5319.0406223278405</v>
          </cell>
          <cell r="R307">
            <v>1.6303565780520897</v>
          </cell>
          <cell r="S307">
            <v>0.84804780254266354</v>
          </cell>
          <cell r="T307">
            <v>238</v>
          </cell>
          <cell r="V307" t="str">
            <v/>
          </cell>
          <cell r="W307" t="str">
            <v>Avril</v>
          </cell>
          <cell r="X307">
            <v>2031</v>
          </cell>
        </row>
        <row r="308">
          <cell r="B308" t="str">
            <v>Simulation</v>
          </cell>
          <cell r="C308" t="str">
            <v>Mai-2031</v>
          </cell>
          <cell r="D308">
            <v>4636.9400000000005</v>
          </cell>
          <cell r="E308">
            <v>4636.9400000000005</v>
          </cell>
          <cell r="F308">
            <v>3755.1066666666675</v>
          </cell>
          <cell r="G308">
            <v>3755.1066666666675</v>
          </cell>
          <cell r="H308">
            <v>1.0238034300000001</v>
          </cell>
          <cell r="I308">
            <v>2.9849999999999999</v>
          </cell>
          <cell r="J308">
            <v>2.0150000000000001</v>
          </cell>
          <cell r="L308">
            <v>7192.2</v>
          </cell>
          <cell r="M308">
            <v>18918.05058066624</v>
          </cell>
          <cell r="N308">
            <v>11725.85058066624</v>
          </cell>
          <cell r="O308">
            <v>6272.1</v>
          </cell>
          <cell r="P308">
            <v>11591.140622327841</v>
          </cell>
          <cell r="Q308">
            <v>5319.0406223278405</v>
          </cell>
          <cell r="R308">
            <v>1.6303565780520897</v>
          </cell>
          <cell r="S308">
            <v>0.84804780254266354</v>
          </cell>
          <cell r="T308">
            <v>239</v>
          </cell>
          <cell r="V308" t="str">
            <v/>
          </cell>
          <cell r="W308" t="str">
            <v>Mai</v>
          </cell>
          <cell r="X308">
            <v>2031</v>
          </cell>
        </row>
        <row r="309">
          <cell r="B309" t="str">
            <v>Simulation</v>
          </cell>
          <cell r="C309" t="str">
            <v>Juin-2031</v>
          </cell>
          <cell r="D309">
            <v>4636.9400000000005</v>
          </cell>
          <cell r="E309">
            <v>4636.9400000000005</v>
          </cell>
          <cell r="F309">
            <v>3755.1066666666675</v>
          </cell>
          <cell r="G309">
            <v>3755.1066666666675</v>
          </cell>
          <cell r="H309">
            <v>1.0238034300000001</v>
          </cell>
          <cell r="I309">
            <v>2.9849999999999999</v>
          </cell>
          <cell r="J309">
            <v>2.0150000000000001</v>
          </cell>
          <cell r="L309">
            <v>7192.2</v>
          </cell>
          <cell r="M309">
            <v>18918.05058066624</v>
          </cell>
          <cell r="N309">
            <v>11725.85058066624</v>
          </cell>
          <cell r="O309">
            <v>6272.1</v>
          </cell>
          <cell r="P309">
            <v>11591.140622327841</v>
          </cell>
          <cell r="Q309">
            <v>5319.0406223278405</v>
          </cell>
          <cell r="R309">
            <v>1.6303565780520897</v>
          </cell>
          <cell r="S309">
            <v>0.84804780254266354</v>
          </cell>
          <cell r="T309">
            <v>240</v>
          </cell>
          <cell r="V309" t="str">
            <v/>
          </cell>
          <cell r="W309" t="str">
            <v>Juin</v>
          </cell>
          <cell r="X309">
            <v>2031</v>
          </cell>
        </row>
        <row r="310">
          <cell r="B310" t="str">
            <v>Simulation</v>
          </cell>
          <cell r="C310" t="str">
            <v>Juillet-2031</v>
          </cell>
          <cell r="D310">
            <v>4636.9400000000005</v>
          </cell>
          <cell r="E310">
            <v>4636.9400000000005</v>
          </cell>
          <cell r="F310">
            <v>3755.1066666666675</v>
          </cell>
          <cell r="G310">
            <v>3755.1066666666675</v>
          </cell>
          <cell r="H310">
            <v>1.0238034300000001</v>
          </cell>
          <cell r="I310">
            <v>2.9849999999999999</v>
          </cell>
          <cell r="J310">
            <v>2.0150000000000001</v>
          </cell>
          <cell r="L310">
            <v>7192.2</v>
          </cell>
          <cell r="M310">
            <v>18918.05058066624</v>
          </cell>
          <cell r="N310">
            <v>11725.85058066624</v>
          </cell>
          <cell r="O310">
            <v>6272.1</v>
          </cell>
          <cell r="P310">
            <v>11591.140622327841</v>
          </cell>
          <cell r="Q310">
            <v>5319.0406223278405</v>
          </cell>
          <cell r="R310">
            <v>1.6303565780520897</v>
          </cell>
          <cell r="S310">
            <v>0.84804780254266354</v>
          </cell>
          <cell r="T310">
            <v>241</v>
          </cell>
          <cell r="V310" t="str">
            <v/>
          </cell>
          <cell r="W310" t="str">
            <v>Juillet</v>
          </cell>
          <cell r="X310">
            <v>2031</v>
          </cell>
        </row>
        <row r="311">
          <cell r="B311" t="str">
            <v>Simulation</v>
          </cell>
          <cell r="C311" t="str">
            <v>Août-2031</v>
          </cell>
          <cell r="D311">
            <v>4636.9400000000005</v>
          </cell>
          <cell r="E311">
            <v>4636.9400000000005</v>
          </cell>
          <cell r="F311">
            <v>3755.1066666666675</v>
          </cell>
          <cell r="G311">
            <v>3755.1066666666675</v>
          </cell>
          <cell r="H311">
            <v>1.0238034300000001</v>
          </cell>
          <cell r="I311">
            <v>2.9849999999999999</v>
          </cell>
          <cell r="J311">
            <v>2.0150000000000001</v>
          </cell>
          <cell r="L311">
            <v>7192.2</v>
          </cell>
          <cell r="M311">
            <v>18918.05058066624</v>
          </cell>
          <cell r="N311">
            <v>11725.85058066624</v>
          </cell>
          <cell r="O311">
            <v>6272.1</v>
          </cell>
          <cell r="P311">
            <v>11591.140622327841</v>
          </cell>
          <cell r="Q311">
            <v>5319.0406223278405</v>
          </cell>
          <cell r="R311">
            <v>1.6303565780520897</v>
          </cell>
          <cell r="S311">
            <v>0.84804780254266354</v>
          </cell>
          <cell r="T311">
            <v>242</v>
          </cell>
          <cell r="V311" t="str">
            <v/>
          </cell>
          <cell r="W311" t="str">
            <v>Août</v>
          </cell>
          <cell r="X311">
            <v>2031</v>
          </cell>
        </row>
        <row r="312">
          <cell r="B312" t="str">
            <v>Simulation</v>
          </cell>
          <cell r="C312" t="str">
            <v>Septembre-2031</v>
          </cell>
          <cell r="D312">
            <v>4636.9400000000005</v>
          </cell>
          <cell r="E312">
            <v>4636.9400000000005</v>
          </cell>
          <cell r="F312">
            <v>3755.1066666666675</v>
          </cell>
          <cell r="G312">
            <v>3755.1066666666675</v>
          </cell>
          <cell r="H312">
            <v>1.0238034300000001</v>
          </cell>
          <cell r="I312">
            <v>2.9849999999999999</v>
          </cell>
          <cell r="J312">
            <v>2.0150000000000001</v>
          </cell>
          <cell r="L312">
            <v>7192.2</v>
          </cell>
          <cell r="M312">
            <v>18918.05058066624</v>
          </cell>
          <cell r="N312">
            <v>11725.85058066624</v>
          </cell>
          <cell r="O312">
            <v>6272.1</v>
          </cell>
          <cell r="P312">
            <v>11591.140622327841</v>
          </cell>
          <cell r="Q312">
            <v>5319.0406223278405</v>
          </cell>
          <cell r="R312">
            <v>1.6303565780520897</v>
          </cell>
          <cell r="S312">
            <v>0.84804780254266354</v>
          </cell>
          <cell r="T312">
            <v>243</v>
          </cell>
          <cell r="V312" t="str">
            <v/>
          </cell>
          <cell r="W312" t="str">
            <v>Septembre</v>
          </cell>
          <cell r="X312">
            <v>2031</v>
          </cell>
        </row>
        <row r="313">
          <cell r="B313" t="str">
            <v>Simulation</v>
          </cell>
          <cell r="C313" t="str">
            <v>Octobre-2031</v>
          </cell>
          <cell r="D313">
            <v>4636.9400000000005</v>
          </cell>
          <cell r="E313">
            <v>4636.9400000000005</v>
          </cell>
          <cell r="F313">
            <v>3755.1066666666675</v>
          </cell>
          <cell r="G313">
            <v>3755.1066666666675</v>
          </cell>
          <cell r="H313">
            <v>1.0238034300000001</v>
          </cell>
          <cell r="I313">
            <v>2.9849999999999999</v>
          </cell>
          <cell r="J313">
            <v>2.0150000000000001</v>
          </cell>
          <cell r="L313">
            <v>7192.2</v>
          </cell>
          <cell r="M313">
            <v>18918.05058066624</v>
          </cell>
          <cell r="N313">
            <v>11725.85058066624</v>
          </cell>
          <cell r="O313">
            <v>6272.1</v>
          </cell>
          <cell r="P313">
            <v>11591.140622327841</v>
          </cell>
          <cell r="Q313">
            <v>5319.0406223278405</v>
          </cell>
          <cell r="R313">
            <v>1.6303565780520897</v>
          </cell>
          <cell r="S313">
            <v>0.84804780254266354</v>
          </cell>
          <cell r="T313">
            <v>244</v>
          </cell>
          <cell r="V313" t="str">
            <v/>
          </cell>
          <cell r="W313" t="str">
            <v>Octobre</v>
          </cell>
          <cell r="X313">
            <v>2031</v>
          </cell>
        </row>
        <row r="314">
          <cell r="B314" t="str">
            <v>Simulation</v>
          </cell>
          <cell r="C314" t="str">
            <v>Novembre-2031</v>
          </cell>
          <cell r="D314">
            <v>4636.9400000000005</v>
          </cell>
          <cell r="E314">
            <v>4636.9400000000005</v>
          </cell>
          <cell r="F314">
            <v>3755.1066666666675</v>
          </cell>
          <cell r="G314">
            <v>3755.1066666666675</v>
          </cell>
          <cell r="H314">
            <v>1.0238034300000001</v>
          </cell>
          <cell r="I314">
            <v>2.9849999999999999</v>
          </cell>
          <cell r="J314">
            <v>2.0150000000000001</v>
          </cell>
          <cell r="L314">
            <v>7192.2</v>
          </cell>
          <cell r="M314">
            <v>18918.05058066624</v>
          </cell>
          <cell r="N314">
            <v>11725.85058066624</v>
          </cell>
          <cell r="O314">
            <v>6272.1</v>
          </cell>
          <cell r="P314">
            <v>11591.140622327841</v>
          </cell>
          <cell r="Q314">
            <v>5319.0406223278405</v>
          </cell>
          <cell r="R314">
            <v>1.6303565780520897</v>
          </cell>
          <cell r="S314">
            <v>0.84804780254266354</v>
          </cell>
          <cell r="T314">
            <v>245</v>
          </cell>
          <cell r="V314" t="str">
            <v/>
          </cell>
          <cell r="W314" t="str">
            <v>Novembre</v>
          </cell>
          <cell r="X314">
            <v>2031</v>
          </cell>
        </row>
        <row r="315">
          <cell r="B315" t="str">
            <v>Simulation</v>
          </cell>
          <cell r="C315" t="str">
            <v>Décembre-2031</v>
          </cell>
          <cell r="D315">
            <v>4636.9400000000005</v>
          </cell>
          <cell r="E315">
            <v>4636.9400000000005</v>
          </cell>
          <cell r="F315">
            <v>3755.1066666666675</v>
          </cell>
          <cell r="G315">
            <v>3755.1066666666675</v>
          </cell>
          <cell r="H315">
            <v>1.0238034300000001</v>
          </cell>
          <cell r="I315">
            <v>2.9849999999999999</v>
          </cell>
          <cell r="J315">
            <v>2.0150000000000001</v>
          </cell>
          <cell r="L315">
            <v>7192.2</v>
          </cell>
          <cell r="M315">
            <v>18918.05058066624</v>
          </cell>
          <cell r="N315">
            <v>11725.85058066624</v>
          </cell>
          <cell r="O315">
            <v>6272.1</v>
          </cell>
          <cell r="P315">
            <v>11591.140622327841</v>
          </cell>
          <cell r="Q315">
            <v>5319.0406223278405</v>
          </cell>
          <cell r="R315">
            <v>1.6303565780520897</v>
          </cell>
          <cell r="S315">
            <v>0.84804780254266354</v>
          </cell>
          <cell r="T315">
            <v>246</v>
          </cell>
          <cell r="V315" t="str">
            <v/>
          </cell>
          <cell r="W315" t="str">
            <v>Décembre</v>
          </cell>
          <cell r="X315">
            <v>2031</v>
          </cell>
        </row>
        <row r="318">
          <cell r="V318">
            <v>1</v>
          </cell>
          <cell r="W318" t="str">
            <v>Janvier</v>
          </cell>
        </row>
        <row r="319">
          <cell r="V319">
            <v>2</v>
          </cell>
          <cell r="W319" t="str">
            <v>Février</v>
          </cell>
        </row>
        <row r="320">
          <cell r="V320">
            <v>3</v>
          </cell>
          <cell r="W320" t="str">
            <v>Mars</v>
          </cell>
        </row>
        <row r="322">
          <cell r="V322">
            <v>4</v>
          </cell>
          <cell r="W322" t="str">
            <v>Avril</v>
          </cell>
        </row>
        <row r="323">
          <cell r="V323">
            <v>11</v>
          </cell>
          <cell r="W323" t="str">
            <v>Novembre</v>
          </cell>
        </row>
        <row r="324">
          <cell r="V324">
            <v>12</v>
          </cell>
          <cell r="W324" t="str">
            <v>Décembre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avipor.com/" TargetMode="External"/><Relationship Id="rId13" Type="http://schemas.openxmlformats.org/officeDocument/2006/relationships/hyperlink" Target="http://www.cbanque.com/" TargetMode="External"/><Relationship Id="rId3" Type="http://schemas.openxmlformats.org/officeDocument/2006/relationships/hyperlink" Target="http://www.hellmannpoultry.com/index.php/en/enriched-cage-s-500/107?phpMyAdmin=W2AE0pu9Wso9EEkR3g2nquo2jC4" TargetMode="External"/><Relationship Id="rId7" Type="http://schemas.openxmlformats.org/officeDocument/2006/relationships/hyperlink" Target="http://static3.www.bigdutchman.de.targetcdn.net/fileadmin/products/Gefluegel-poultry/fr/Big-Dutchman-Legehennenhaltung-layer-management-Eurovent-EU_fr.pdf" TargetMode="External"/><Relationship Id="rId12" Type="http://schemas.openxmlformats.org/officeDocument/2006/relationships/hyperlink" Target="http://www.cbanque.com/?go=jxpret" TargetMode="External"/><Relationship Id="rId17" Type="http://schemas.openxmlformats.org/officeDocument/2006/relationships/printerSettings" Target="../printerSettings/printerSettings5.bin"/><Relationship Id="rId2" Type="http://schemas.openxmlformats.org/officeDocument/2006/relationships/hyperlink" Target="http://www.echberg.ca/" TargetMode="External"/><Relationship Id="rId16" Type="http://schemas.openxmlformats.org/officeDocument/2006/relationships/hyperlink" Target="http://www.meller.net/" TargetMode="External"/><Relationship Id="rId1" Type="http://schemas.openxmlformats.org/officeDocument/2006/relationships/hyperlink" Target="http://www.jolco.ca/" TargetMode="External"/><Relationship Id="rId6" Type="http://schemas.openxmlformats.org/officeDocument/2006/relationships/hyperlink" Target="http://www.farmerautomatic-inc.com/" TargetMode="External"/><Relationship Id="rId11" Type="http://schemas.openxmlformats.org/officeDocument/2006/relationships/hyperlink" Target="http://www.salmet.de/en/welcome.html" TargetMode="External"/><Relationship Id="rId5" Type="http://schemas.openxmlformats.org/officeDocument/2006/relationships/hyperlink" Target="http://www.farmerautomatic-inc.com/fr/pondeuses/classic/illustrations-brochures/" TargetMode="External"/><Relationship Id="rId15" Type="http://schemas.openxmlformats.org/officeDocument/2006/relationships/hyperlink" Target="http://www.cbanque.com/" TargetMode="External"/><Relationship Id="rId10" Type="http://schemas.openxmlformats.org/officeDocument/2006/relationships/hyperlink" Target="http://www.distributionblanchard.com/" TargetMode="External"/><Relationship Id="rId4" Type="http://schemas.openxmlformats.org/officeDocument/2006/relationships/hyperlink" Target="http://www.valli-italy.com/dettaglio.php?lang=fra&amp;menu=360&amp;pagina=481" TargetMode="External"/><Relationship Id="rId9" Type="http://schemas.openxmlformats.org/officeDocument/2006/relationships/hyperlink" Target="http://www.meller.net/bilder/beitraege/beitrag_967.pdf" TargetMode="External"/><Relationship Id="rId14" Type="http://schemas.openxmlformats.org/officeDocument/2006/relationships/hyperlink" Target="http://www.cbanque.com/?go=jxpret" TargetMode="External"/></Relationships>
</file>

<file path=xl/worksheets/sheet1.xml><?xml version="1.0" encoding="utf-8"?>
<worksheet xmlns="http://schemas.openxmlformats.org/spreadsheetml/2006/main" xmlns:r="http://schemas.openxmlformats.org/officeDocument/2006/relationships">
  <sheetPr>
    <pageSetUpPr autoPageBreaks="0"/>
  </sheetPr>
  <dimension ref="A1:K33"/>
  <sheetViews>
    <sheetView showGridLines="0" showRowColHeaders="0" tabSelected="1" zoomScaleNormal="100" zoomScaleSheetLayoutView="100" workbookViewId="0"/>
  </sheetViews>
  <sheetFormatPr baseColWidth="10" defaultRowHeight="15"/>
  <cols>
    <col min="1" max="1" width="4.42578125" style="36" customWidth="1"/>
    <col min="2" max="8" width="11.85546875" style="36" customWidth="1"/>
    <col min="9" max="9" width="4.42578125" style="36" customWidth="1"/>
    <col min="10" max="16384" width="11.42578125" style="36"/>
  </cols>
  <sheetData>
    <row r="1" spans="2:11" ht="75" customHeight="1">
      <c r="B1" s="486" t="s">
        <v>249</v>
      </c>
      <c r="C1" s="486"/>
      <c r="D1" s="486"/>
      <c r="E1" s="486"/>
      <c r="F1" s="486"/>
      <c r="G1" s="486"/>
      <c r="H1" s="486"/>
    </row>
    <row r="2" spans="2:11">
      <c r="B2" s="491" t="s">
        <v>254</v>
      </c>
      <c r="C2" s="491"/>
      <c r="D2" s="491"/>
      <c r="E2" s="491"/>
      <c r="F2" s="491"/>
      <c r="G2" s="491"/>
      <c r="H2" s="491"/>
    </row>
    <row r="4" spans="2:11" s="37" customFormat="1" ht="15.75">
      <c r="B4" s="33" t="s">
        <v>10</v>
      </c>
      <c r="J4" s="489" t="s">
        <v>223</v>
      </c>
      <c r="K4" s="489"/>
    </row>
    <row r="5" spans="2:11" s="37" customFormat="1" ht="15.75" customHeight="1">
      <c r="B5" s="490" t="s">
        <v>250</v>
      </c>
      <c r="C5" s="490"/>
      <c r="D5" s="490"/>
      <c r="E5" s="490"/>
      <c r="F5" s="490"/>
      <c r="G5" s="490"/>
      <c r="H5" s="490"/>
    </row>
    <row r="6" spans="2:11" s="37" customFormat="1" ht="15.75">
      <c r="B6" s="490"/>
      <c r="C6" s="490"/>
      <c r="D6" s="490"/>
      <c r="E6" s="490"/>
      <c r="F6" s="490"/>
      <c r="G6" s="490"/>
      <c r="H6" s="490"/>
      <c r="J6" s="207"/>
    </row>
    <row r="7" spans="2:11" s="37" customFormat="1" ht="15.75">
      <c r="B7" s="490"/>
      <c r="C7" s="490"/>
      <c r="D7" s="490"/>
      <c r="E7" s="490"/>
      <c r="F7" s="490"/>
      <c r="G7" s="490"/>
      <c r="H7" s="490"/>
    </row>
    <row r="8" spans="2:11" s="37" customFormat="1" ht="15.75">
      <c r="B8" s="490"/>
      <c r="C8" s="490"/>
      <c r="D8" s="490"/>
      <c r="E8" s="490"/>
      <c r="F8" s="490"/>
      <c r="G8" s="490"/>
      <c r="H8" s="490"/>
    </row>
    <row r="9" spans="2:11" s="37" customFormat="1" ht="15.75">
      <c r="B9" s="490"/>
      <c r="C9" s="490"/>
      <c r="D9" s="490"/>
      <c r="E9" s="490"/>
      <c r="F9" s="490"/>
      <c r="G9" s="490"/>
      <c r="H9" s="490"/>
    </row>
    <row r="10" spans="2:11" s="37" customFormat="1" ht="15.75"/>
    <row r="11" spans="2:11" s="37" customFormat="1" ht="15.75">
      <c r="B11" s="34" t="s">
        <v>11</v>
      </c>
      <c r="C11" s="35"/>
      <c r="D11" s="35"/>
      <c r="E11" s="35"/>
      <c r="F11" s="35"/>
      <c r="G11" s="35"/>
      <c r="H11" s="35"/>
    </row>
    <row r="12" spans="2:11" s="37" customFormat="1" ht="172.5" customHeight="1">
      <c r="B12" s="487" t="s">
        <v>251</v>
      </c>
      <c r="C12" s="487"/>
      <c r="D12" s="487"/>
      <c r="E12" s="487"/>
      <c r="F12" s="487"/>
      <c r="G12" s="487"/>
      <c r="H12" s="487"/>
      <c r="J12" s="207"/>
      <c r="K12" s="207"/>
    </row>
    <row r="13" spans="2:11" s="37" customFormat="1" ht="32.25" customHeight="1">
      <c r="B13" s="488" t="s">
        <v>230</v>
      </c>
      <c r="C13" s="488"/>
      <c r="D13" s="488"/>
      <c r="E13" s="488"/>
      <c r="F13" s="488"/>
      <c r="G13" s="488"/>
      <c r="H13" s="488"/>
    </row>
    <row r="14" spans="2:11" s="37" customFormat="1" ht="15.75"/>
    <row r="15" spans="2:11" s="37" customFormat="1" ht="15.75"/>
    <row r="16" spans="2:11" s="37" customFormat="1" ht="15.75">
      <c r="B16" s="33" t="s">
        <v>12</v>
      </c>
    </row>
    <row r="17" spans="2:3" s="37" customFormat="1" ht="15.75">
      <c r="B17" s="30" t="s">
        <v>118</v>
      </c>
    </row>
    <row r="18" spans="2:3" s="37" customFormat="1" ht="15.75">
      <c r="B18" s="30" t="s">
        <v>120</v>
      </c>
    </row>
    <row r="19" spans="2:3" s="37" customFormat="1" ht="15.75">
      <c r="B19" s="30" t="s">
        <v>119</v>
      </c>
    </row>
    <row r="20" spans="2:3" s="37" customFormat="1" ht="15.75">
      <c r="B20" s="31"/>
    </row>
    <row r="21" spans="2:3" s="37" customFormat="1" ht="15.75">
      <c r="B21" s="33" t="s">
        <v>13</v>
      </c>
    </row>
    <row r="22" spans="2:3" s="37" customFormat="1" ht="15.75">
      <c r="B22" s="32" t="s">
        <v>14</v>
      </c>
      <c r="C22" s="29"/>
    </row>
    <row r="23" spans="2:3" s="37" customFormat="1" ht="15.75">
      <c r="B23" s="32" t="s">
        <v>15</v>
      </c>
      <c r="C23" s="29"/>
    </row>
    <row r="24" spans="2:3" s="37" customFormat="1" ht="15.75">
      <c r="C24" s="29"/>
    </row>
    <row r="25" spans="2:3" s="37" customFormat="1" ht="15.75">
      <c r="B25" s="33" t="s">
        <v>140</v>
      </c>
    </row>
    <row r="26" spans="2:3" s="37" customFormat="1" ht="15.75">
      <c r="B26" s="32" t="s">
        <v>164</v>
      </c>
    </row>
    <row r="27" spans="2:3" s="37" customFormat="1" ht="15.75">
      <c r="B27" s="32" t="s">
        <v>141</v>
      </c>
    </row>
    <row r="28" spans="2:3" s="37" customFormat="1" ht="15.75"/>
    <row r="29" spans="2:3" s="37" customFormat="1" ht="15.75">
      <c r="B29" s="33" t="s">
        <v>16</v>
      </c>
      <c r="C29" s="29"/>
    </row>
    <row r="30" spans="2:3" ht="15.75">
      <c r="B30" s="32" t="s">
        <v>121</v>
      </c>
      <c r="C30" s="27"/>
    </row>
    <row r="31" spans="2:3" ht="15.75">
      <c r="B31" s="32" t="s">
        <v>122</v>
      </c>
      <c r="C31" s="27"/>
    </row>
    <row r="32" spans="2:3">
      <c r="B32" s="28"/>
      <c r="C32" s="28"/>
    </row>
    <row r="33" spans="1:3">
      <c r="A33" s="50" t="s">
        <v>143</v>
      </c>
      <c r="B33" s="28"/>
      <c r="C33" s="28"/>
    </row>
  </sheetData>
  <sheetProtection password="DBBB" sheet="1" objects="1" scenarios="1"/>
  <mergeCells count="6">
    <mergeCell ref="B1:H1"/>
    <mergeCell ref="B12:H12"/>
    <mergeCell ref="B13:H13"/>
    <mergeCell ref="J4:K4"/>
    <mergeCell ref="B5:H9"/>
    <mergeCell ref="B2:H2"/>
  </mergeCells>
  <hyperlinks>
    <hyperlink ref="J4:K4" location="InclusionsExclusions!A1" tooltip="Page suivante" display="Page suivante ®"/>
  </hyperlinks>
  <printOptions horizontalCentered="1"/>
  <pageMargins left="0.39370078740157483" right="0.39370078740157483" top="0.59055118110236227" bottom="0.39370078740157483" header="0.31496062992125984" footer="0.31496062992125984"/>
  <pageSetup scale="95" orientation="portrait" r:id="rId1"/>
  <headerFooter>
    <oddFooter>&amp;L&amp;"Arial,Normal"&amp;10&amp;D  –  &amp;T&amp;R&amp;"Arial,Normal"&amp;10page &amp;P de &amp;N</oddFooter>
  </headerFooter>
  <drawing r:id="rId2"/>
</worksheet>
</file>

<file path=xl/worksheets/sheet2.xml><?xml version="1.0" encoding="utf-8"?>
<worksheet xmlns="http://schemas.openxmlformats.org/spreadsheetml/2006/main" xmlns:r="http://schemas.openxmlformats.org/officeDocument/2006/relationships">
  <dimension ref="B1:L32"/>
  <sheetViews>
    <sheetView showGridLines="0" showRowColHeaders="0" zoomScaleNormal="100" zoomScaleSheetLayoutView="100" workbookViewId="0">
      <selection activeCell="B1" sqref="B1:H1"/>
    </sheetView>
  </sheetViews>
  <sheetFormatPr baseColWidth="10" defaultRowHeight="15"/>
  <cols>
    <col min="1" max="1" width="4.42578125" style="36" customWidth="1"/>
    <col min="2" max="8" width="11.42578125" style="36"/>
    <col min="9" max="9" width="4.42578125" style="36" customWidth="1"/>
    <col min="10" max="16384" width="11.42578125" style="36"/>
  </cols>
  <sheetData>
    <row r="1" spans="2:12" ht="75" customHeight="1">
      <c r="B1" s="486" t="s">
        <v>249</v>
      </c>
      <c r="C1" s="486"/>
      <c r="D1" s="486"/>
      <c r="E1" s="486"/>
      <c r="F1" s="486"/>
      <c r="G1" s="486"/>
      <c r="H1" s="486"/>
    </row>
    <row r="2" spans="2:12" ht="8.25" customHeight="1"/>
    <row r="4" spans="2:12" ht="15.75">
      <c r="B4" s="175" t="s">
        <v>165</v>
      </c>
      <c r="J4" s="489" t="s">
        <v>223</v>
      </c>
      <c r="K4" s="489"/>
    </row>
    <row r="5" spans="2:12" ht="15.75">
      <c r="B5" s="175" t="s">
        <v>128</v>
      </c>
      <c r="J5" s="37"/>
      <c r="K5" s="37"/>
    </row>
    <row r="6" spans="2:12" ht="6.75" customHeight="1"/>
    <row r="7" spans="2:12" s="37" customFormat="1" ht="15.75">
      <c r="B7" s="33" t="s">
        <v>151</v>
      </c>
      <c r="J7" s="489" t="s">
        <v>224</v>
      </c>
      <c r="K7" s="489"/>
    </row>
    <row r="8" spans="2:12" s="37" customFormat="1" ht="15.75">
      <c r="B8" s="125" t="s">
        <v>88</v>
      </c>
      <c r="C8" s="123" t="s">
        <v>207</v>
      </c>
      <c r="D8" s="122"/>
      <c r="E8" s="122"/>
      <c r="F8" s="122"/>
      <c r="G8" s="122"/>
      <c r="H8" s="122"/>
    </row>
    <row r="9" spans="2:12" ht="15" customHeight="1">
      <c r="B9" s="125" t="s">
        <v>88</v>
      </c>
      <c r="C9" s="176" t="s">
        <v>206</v>
      </c>
      <c r="J9" s="492" t="s">
        <v>248</v>
      </c>
      <c r="K9" s="493"/>
      <c r="L9" s="494"/>
    </row>
    <row r="10" spans="2:12" ht="15" customHeight="1">
      <c r="B10" s="125" t="s">
        <v>88</v>
      </c>
      <c r="C10" s="176" t="s">
        <v>166</v>
      </c>
      <c r="J10" s="495"/>
      <c r="K10" s="496"/>
      <c r="L10" s="497"/>
    </row>
    <row r="11" spans="2:12" ht="15" customHeight="1">
      <c r="B11" s="125" t="s">
        <v>88</v>
      </c>
      <c r="C11" s="176" t="s">
        <v>167</v>
      </c>
      <c r="J11" s="495"/>
      <c r="K11" s="496"/>
      <c r="L11" s="497"/>
    </row>
    <row r="12" spans="2:12" s="37" customFormat="1" ht="15.75">
      <c r="B12" s="125" t="s">
        <v>88</v>
      </c>
      <c r="C12" s="124" t="s">
        <v>85</v>
      </c>
      <c r="J12" s="495"/>
      <c r="K12" s="496"/>
      <c r="L12" s="497"/>
    </row>
    <row r="13" spans="2:12" s="37" customFormat="1" ht="15.75">
      <c r="B13" s="125" t="s">
        <v>88</v>
      </c>
      <c r="C13" s="124" t="s">
        <v>205</v>
      </c>
      <c r="J13" s="495"/>
      <c r="K13" s="496"/>
      <c r="L13" s="497"/>
    </row>
    <row r="14" spans="2:12" s="37" customFormat="1" ht="15.75">
      <c r="B14" s="125" t="s">
        <v>88</v>
      </c>
      <c r="C14" s="123" t="s">
        <v>240</v>
      </c>
      <c r="D14" s="122"/>
      <c r="E14" s="122"/>
      <c r="F14" s="122"/>
      <c r="G14" s="122"/>
      <c r="H14" s="122"/>
      <c r="J14" s="495"/>
      <c r="K14" s="496"/>
      <c r="L14" s="497"/>
    </row>
    <row r="15" spans="2:12" s="37" customFormat="1" ht="15.75">
      <c r="B15" s="125" t="s">
        <v>88</v>
      </c>
      <c r="C15" s="123" t="s">
        <v>124</v>
      </c>
      <c r="D15" s="122"/>
      <c r="E15" s="122"/>
      <c r="F15" s="122"/>
      <c r="G15" s="122"/>
      <c r="H15" s="122"/>
      <c r="J15" s="495"/>
      <c r="K15" s="496"/>
      <c r="L15" s="497"/>
    </row>
    <row r="16" spans="2:12" s="37" customFormat="1" ht="15.75">
      <c r="B16" s="125" t="s">
        <v>88</v>
      </c>
      <c r="C16" s="124" t="s">
        <v>238</v>
      </c>
      <c r="J16" s="495"/>
      <c r="K16" s="496"/>
      <c r="L16" s="497"/>
    </row>
    <row r="17" spans="2:12" s="37" customFormat="1" ht="15.75">
      <c r="B17" s="125" t="s">
        <v>88</v>
      </c>
      <c r="C17" s="124" t="s">
        <v>86</v>
      </c>
      <c r="J17" s="495"/>
      <c r="K17" s="496"/>
      <c r="L17" s="497"/>
    </row>
    <row r="18" spans="2:12" s="37" customFormat="1" ht="15.75">
      <c r="B18" s="125" t="s">
        <v>88</v>
      </c>
      <c r="C18" s="124" t="s">
        <v>87</v>
      </c>
      <c r="J18" s="495"/>
      <c r="K18" s="496"/>
      <c r="L18" s="497"/>
    </row>
    <row r="19" spans="2:12" s="37" customFormat="1" ht="15.75">
      <c r="B19" s="125" t="s">
        <v>88</v>
      </c>
      <c r="C19" s="124" t="s">
        <v>239</v>
      </c>
      <c r="J19" s="495"/>
      <c r="K19" s="496"/>
      <c r="L19" s="497"/>
    </row>
    <row r="20" spans="2:12" s="37" customFormat="1" ht="15.75">
      <c r="B20" s="125" t="s">
        <v>88</v>
      </c>
      <c r="C20" s="123" t="s">
        <v>242</v>
      </c>
      <c r="D20" s="122"/>
      <c r="E20" s="122"/>
      <c r="F20" s="122"/>
      <c r="G20" s="122"/>
      <c r="H20" s="122"/>
      <c r="J20" s="498"/>
      <c r="K20" s="499"/>
      <c r="L20" s="500"/>
    </row>
    <row r="21" spans="2:12" s="37" customFormat="1" ht="15.75" customHeight="1">
      <c r="B21" s="125" t="s">
        <v>88</v>
      </c>
      <c r="C21" s="123" t="s">
        <v>123</v>
      </c>
      <c r="D21" s="122"/>
      <c r="E21" s="122"/>
      <c r="F21" s="122"/>
      <c r="G21" s="122"/>
      <c r="H21" s="122"/>
      <c r="J21" s="467"/>
      <c r="K21" s="467"/>
      <c r="L21" s="467"/>
    </row>
    <row r="22" spans="2:12" ht="15" customHeight="1">
      <c r="B22" s="125" t="s">
        <v>88</v>
      </c>
      <c r="C22" s="176" t="s">
        <v>241</v>
      </c>
      <c r="J22" s="467"/>
      <c r="K22" s="467"/>
      <c r="L22" s="467"/>
    </row>
    <row r="23" spans="2:12" ht="15" customHeight="1">
      <c r="J23" s="467"/>
      <c r="K23" s="467"/>
      <c r="L23" s="467"/>
    </row>
    <row r="24" spans="2:12" ht="15.75">
      <c r="B24" s="33" t="s">
        <v>152</v>
      </c>
      <c r="J24" s="467"/>
      <c r="K24" s="467"/>
      <c r="L24" s="467"/>
    </row>
    <row r="25" spans="2:12" ht="15" customHeight="1">
      <c r="B25" s="125" t="s">
        <v>88</v>
      </c>
      <c r="C25" s="36" t="s">
        <v>125</v>
      </c>
      <c r="J25" s="467"/>
      <c r="K25" s="467"/>
      <c r="L25" s="467"/>
    </row>
    <row r="26" spans="2:12" ht="15" customHeight="1">
      <c r="B26" s="125" t="s">
        <v>88</v>
      </c>
      <c r="C26" s="36" t="s">
        <v>126</v>
      </c>
      <c r="J26" s="467"/>
      <c r="K26" s="467"/>
      <c r="L26" s="467"/>
    </row>
    <row r="27" spans="2:12" ht="15" customHeight="1">
      <c r="B27" s="125" t="s">
        <v>88</v>
      </c>
      <c r="C27" s="36" t="s">
        <v>89</v>
      </c>
      <c r="J27" s="467"/>
      <c r="K27" s="467"/>
      <c r="L27" s="467"/>
    </row>
    <row r="28" spans="2:12" ht="15" customHeight="1">
      <c r="B28" s="125" t="s">
        <v>88</v>
      </c>
      <c r="C28" s="36" t="s">
        <v>127</v>
      </c>
      <c r="J28" s="467"/>
      <c r="K28" s="467"/>
      <c r="L28" s="467"/>
    </row>
    <row r="29" spans="2:12" ht="15" customHeight="1">
      <c r="B29" s="125" t="s">
        <v>88</v>
      </c>
      <c r="C29" s="63" t="s">
        <v>168</v>
      </c>
      <c r="J29" s="467"/>
      <c r="K29" s="467"/>
      <c r="L29" s="467"/>
    </row>
    <row r="32" spans="2:12">
      <c r="B32" s="120"/>
    </row>
  </sheetData>
  <sheetProtection password="DBBB" sheet="1" objects="1" scenarios="1"/>
  <mergeCells count="4">
    <mergeCell ref="B1:H1"/>
    <mergeCell ref="J4:K4"/>
    <mergeCell ref="J7:K7"/>
    <mergeCell ref="J9:L20"/>
  </mergeCells>
  <hyperlinks>
    <hyperlink ref="J7:K7" location="Accueil!A1" tooltip="Page précédente" display="¬ Page précédente"/>
    <hyperlink ref="J4:K4" location="ConstructionEtProd!A1" tooltip="Page suivante" display="Page suivante à"/>
  </hyperlinks>
  <printOptions horizontalCentered="1"/>
  <pageMargins left="0.39370078740157483" right="0.39370078740157483" top="0.59055118110236227" bottom="0.39370078740157483" header="0.31496062992125984" footer="0.31496062992125984"/>
  <pageSetup scale="95" orientation="portrait" r:id="rId1"/>
  <headerFooter>
    <oddFooter>&amp;L&amp;"Arial,Normal"&amp;10&amp;D  –  &amp;T&amp;R&amp;"Arial,Normal"&amp;10page &amp;P de &amp;N</oddFooter>
  </headerFooter>
  <drawing r:id="rId2"/>
</worksheet>
</file>

<file path=xl/worksheets/sheet3.xml><?xml version="1.0" encoding="utf-8"?>
<worksheet xmlns="http://schemas.openxmlformats.org/spreadsheetml/2006/main" xmlns:r="http://schemas.openxmlformats.org/officeDocument/2006/relationships">
  <dimension ref="B1:AA72"/>
  <sheetViews>
    <sheetView showGridLines="0" showRowColHeaders="0" zoomScaleNormal="100" zoomScaleSheetLayoutView="100" workbookViewId="0"/>
  </sheetViews>
  <sheetFormatPr baseColWidth="10" defaultRowHeight="15.75"/>
  <cols>
    <col min="1" max="1" width="1.28515625" style="37" customWidth="1"/>
    <col min="2" max="2" width="19.5703125" style="37" customWidth="1"/>
    <col min="3" max="3" width="14.28515625" style="37" customWidth="1"/>
    <col min="4" max="4" width="12.42578125" style="37" customWidth="1"/>
    <col min="5" max="5" width="11.85546875" style="37" customWidth="1"/>
    <col min="6" max="6" width="10.5703125" style="37" customWidth="1"/>
    <col min="7" max="7" width="14.42578125" style="37" customWidth="1"/>
    <col min="8" max="8" width="9.28515625" style="37" customWidth="1"/>
    <col min="9" max="9" width="12.42578125" style="37" bestFit="1" customWidth="1"/>
    <col min="10" max="10" width="9.28515625" style="37" customWidth="1"/>
    <col min="11" max="11" width="0.5703125" style="37" customWidth="1"/>
    <col min="12" max="12" width="14.140625" style="37" bestFit="1" customWidth="1"/>
    <col min="13" max="13" width="20.7109375" style="37" customWidth="1"/>
    <col min="14" max="14" width="4.7109375" style="37" customWidth="1"/>
    <col min="15" max="15" width="6.5703125" style="37" hidden="1" customWidth="1"/>
    <col min="16" max="16" width="10.140625" style="37" hidden="1" customWidth="1"/>
    <col min="17" max="17" width="1.7109375" style="37" hidden="1" customWidth="1"/>
    <col min="18" max="18" width="9.28515625" style="37" hidden="1" customWidth="1"/>
    <col min="19" max="19" width="11.5703125" style="37" hidden="1" customWidth="1"/>
    <col min="20" max="20" width="7.5703125" style="37" hidden="1" customWidth="1"/>
    <col min="21" max="21" width="1.7109375" style="37" hidden="1" customWidth="1"/>
    <col min="22" max="22" width="9.28515625" style="37" hidden="1" customWidth="1"/>
    <col min="23" max="23" width="9.5703125" style="37" hidden="1" customWidth="1"/>
    <col min="24" max="24" width="7.5703125" style="37" hidden="1" customWidth="1"/>
    <col min="25" max="26" width="11.42578125" style="37" hidden="1" customWidth="1"/>
    <col min="27" max="16384" width="11.42578125" style="37"/>
  </cols>
  <sheetData>
    <row r="1" spans="2:27" ht="18.75" customHeight="1">
      <c r="B1" s="183" t="s">
        <v>231</v>
      </c>
      <c r="C1" s="183"/>
      <c r="K1" s="79"/>
      <c r="O1" s="519" t="s">
        <v>228</v>
      </c>
      <c r="P1" s="519"/>
      <c r="Q1" s="519"/>
      <c r="R1" s="519"/>
      <c r="S1" s="519"/>
      <c r="T1" s="519"/>
      <c r="U1" s="519"/>
      <c r="V1" s="519"/>
      <c r="W1" s="519"/>
      <c r="X1" s="519"/>
      <c r="Y1" s="519"/>
      <c r="Z1" s="519"/>
      <c r="AA1" s="79"/>
    </row>
    <row r="2" spans="2:27">
      <c r="B2" s="183" t="s">
        <v>229</v>
      </c>
      <c r="C2" s="183"/>
      <c r="K2" s="79"/>
      <c r="O2" s="519"/>
      <c r="P2" s="519"/>
      <c r="Q2" s="519"/>
      <c r="R2" s="519"/>
      <c r="S2" s="519"/>
      <c r="T2" s="519"/>
      <c r="U2" s="519"/>
      <c r="V2" s="519"/>
      <c r="W2" s="519"/>
      <c r="X2" s="519"/>
      <c r="Y2" s="519"/>
      <c r="Z2" s="519"/>
      <c r="AA2" s="79"/>
    </row>
    <row r="3" spans="2:27" ht="9" customHeight="1" thickBot="1">
      <c r="K3" s="79"/>
      <c r="O3" s="79"/>
      <c r="AA3" s="79"/>
    </row>
    <row r="4" spans="2:27">
      <c r="B4" s="38" t="s">
        <v>209</v>
      </c>
      <c r="C4" s="210"/>
      <c r="D4" s="39"/>
      <c r="E4" s="39"/>
      <c r="F4" s="39"/>
      <c r="G4" s="39"/>
      <c r="H4" s="39"/>
      <c r="I4" s="39"/>
      <c r="J4" s="40"/>
      <c r="L4" s="489" t="s">
        <v>223</v>
      </c>
      <c r="M4" s="489"/>
      <c r="N4" s="489"/>
    </row>
    <row r="5" spans="2:27">
      <c r="B5" s="144"/>
      <c r="C5" s="215" t="s">
        <v>130</v>
      </c>
      <c r="D5" s="157"/>
      <c r="E5" s="42" t="s">
        <v>160</v>
      </c>
      <c r="G5" s="62"/>
      <c r="H5" s="516" t="s">
        <v>252</v>
      </c>
      <c r="I5" s="516"/>
      <c r="J5" s="517"/>
      <c r="L5" s="226"/>
      <c r="M5" s="226"/>
    </row>
    <row r="6" spans="2:27" ht="7.5" customHeight="1">
      <c r="B6" s="44"/>
      <c r="C6" s="42"/>
      <c r="D6" s="42"/>
      <c r="E6" s="42"/>
      <c r="G6" s="42"/>
      <c r="H6" s="516"/>
      <c r="I6" s="516"/>
      <c r="J6" s="517"/>
    </row>
    <row r="7" spans="2:27">
      <c r="B7" s="144"/>
      <c r="C7" s="215" t="s">
        <v>79</v>
      </c>
      <c r="D7" s="465"/>
      <c r="E7" s="63" t="s">
        <v>64</v>
      </c>
      <c r="G7" s="62"/>
      <c r="H7" s="516"/>
      <c r="I7" s="516"/>
      <c r="J7" s="517"/>
      <c r="L7" s="489" t="s">
        <v>224</v>
      </c>
      <c r="M7" s="489"/>
      <c r="N7" s="489"/>
    </row>
    <row r="8" spans="2:27" ht="7.5" customHeight="1">
      <c r="B8" s="44"/>
      <c r="C8" s="42"/>
      <c r="D8" s="42"/>
      <c r="E8" s="42"/>
      <c r="G8" s="42"/>
      <c r="H8" s="516"/>
      <c r="I8" s="516"/>
      <c r="J8" s="517"/>
    </row>
    <row r="9" spans="2:27">
      <c r="B9" s="144"/>
      <c r="C9" s="215" t="s">
        <v>208</v>
      </c>
      <c r="D9" s="182" t="str">
        <f>IF(OR(D5=0,douz=0),"",douz*D5)</f>
        <v/>
      </c>
      <c r="E9" s="64" t="s">
        <v>155</v>
      </c>
      <c r="G9" s="42"/>
      <c r="H9" s="42"/>
      <c r="I9" s="42"/>
      <c r="J9" s="43"/>
    </row>
    <row r="10" spans="2:27" ht="10.5" customHeight="1" thickBot="1">
      <c r="B10" s="65"/>
      <c r="C10" s="216"/>
      <c r="D10" s="60"/>
      <c r="E10" s="66"/>
      <c r="F10" s="67"/>
      <c r="G10" s="60"/>
      <c r="H10" s="60"/>
      <c r="I10" s="60"/>
      <c r="J10" s="61"/>
    </row>
    <row r="11" spans="2:27">
      <c r="B11" s="38" t="s">
        <v>210</v>
      </c>
      <c r="C11" s="210"/>
      <c r="D11" s="39"/>
      <c r="E11" s="39"/>
      <c r="F11" s="39"/>
      <c r="G11" s="39"/>
      <c r="H11" s="39"/>
      <c r="I11" s="39"/>
      <c r="J11" s="40"/>
    </row>
    <row r="12" spans="2:27" ht="15.75" customHeight="1">
      <c r="B12" s="144"/>
      <c r="C12" s="215" t="s">
        <v>80</v>
      </c>
      <c r="D12" s="157"/>
      <c r="E12" s="42" t="s">
        <v>160</v>
      </c>
      <c r="G12" s="62"/>
      <c r="H12" s="42"/>
      <c r="I12" s="42"/>
      <c r="J12" s="43"/>
    </row>
    <row r="13" spans="2:27" ht="7.5" customHeight="1">
      <c r="B13" s="44"/>
      <c r="C13" s="42"/>
      <c r="D13" s="42"/>
      <c r="E13" s="42"/>
      <c r="G13" s="42"/>
      <c r="H13" s="42"/>
      <c r="I13" s="42"/>
      <c r="J13" s="43"/>
    </row>
    <row r="14" spans="2:27">
      <c r="B14" s="144"/>
      <c r="C14" s="215" t="s">
        <v>161</v>
      </c>
      <c r="D14" s="157"/>
      <c r="E14" s="42" t="s">
        <v>160</v>
      </c>
      <c r="G14" s="42"/>
      <c r="H14" s="42"/>
      <c r="I14" s="42"/>
      <c r="J14" s="43"/>
    </row>
    <row r="15" spans="2:27" ht="7.5" customHeight="1">
      <c r="B15" s="44"/>
      <c r="C15" s="42"/>
      <c r="D15" s="42"/>
      <c r="E15" s="42"/>
      <c r="G15" s="42"/>
      <c r="H15" s="42"/>
      <c r="I15" s="42"/>
      <c r="J15" s="43"/>
    </row>
    <row r="16" spans="2:27">
      <c r="B16" s="144"/>
      <c r="C16" s="215" t="s">
        <v>157</v>
      </c>
      <c r="D16" s="157"/>
      <c r="E16" s="63" t="s">
        <v>156</v>
      </c>
      <c r="G16" s="42"/>
      <c r="H16" s="42"/>
      <c r="I16" s="42"/>
      <c r="J16" s="43"/>
    </row>
    <row r="17" spans="2:26" ht="7.5" customHeight="1">
      <c r="B17" s="44"/>
      <c r="C17" s="42"/>
      <c r="D17" s="42"/>
      <c r="E17" s="42"/>
      <c r="G17" s="42"/>
      <c r="H17" s="42"/>
      <c r="I17" s="42"/>
      <c r="J17" s="43"/>
    </row>
    <row r="18" spans="2:26">
      <c r="B18" s="209"/>
      <c r="C18" s="217" t="s">
        <v>158</v>
      </c>
      <c r="D18" s="182">
        <f>D12*ConstructionEtProd!D16</f>
        <v>0</v>
      </c>
      <c r="E18" s="64" t="s">
        <v>2</v>
      </c>
      <c r="G18" s="42"/>
      <c r="H18" s="42"/>
      <c r="I18" s="42"/>
      <c r="J18" s="43"/>
    </row>
    <row r="19" spans="2:26" ht="7.5" customHeight="1">
      <c r="B19" s="44"/>
      <c r="C19" s="42"/>
      <c r="D19" s="42"/>
      <c r="E19" s="42"/>
      <c r="G19" s="42"/>
      <c r="H19" s="42"/>
      <c r="I19" s="42"/>
      <c r="J19" s="43"/>
    </row>
    <row r="20" spans="2:26">
      <c r="B20" s="209"/>
      <c r="C20" s="217" t="s">
        <v>159</v>
      </c>
      <c r="D20" s="182">
        <f>D14*ConstructionEtProd!D16</f>
        <v>0</v>
      </c>
      <c r="E20" s="64" t="s">
        <v>2</v>
      </c>
      <c r="G20" s="42"/>
      <c r="H20" s="42"/>
      <c r="I20" s="42"/>
      <c r="J20" s="43"/>
    </row>
    <row r="21" spans="2:26" ht="10.5" customHeight="1" thickBot="1">
      <c r="B21" s="65"/>
      <c r="C21" s="216"/>
      <c r="D21" s="60"/>
      <c r="E21" s="66"/>
      <c r="F21" s="67"/>
      <c r="G21" s="60"/>
      <c r="H21" s="60"/>
      <c r="I21" s="60"/>
      <c r="J21" s="61"/>
    </row>
    <row r="22" spans="2:26">
      <c r="B22" s="38" t="s">
        <v>65</v>
      </c>
      <c r="C22" s="210"/>
      <c r="D22" s="39"/>
      <c r="E22" s="39"/>
      <c r="F22" s="39"/>
      <c r="G22" s="39"/>
      <c r="H22" s="39"/>
      <c r="I22" s="39"/>
      <c r="J22" s="40"/>
    </row>
    <row r="23" spans="2:26" ht="6" customHeight="1">
      <c r="B23" s="224"/>
      <c r="C23" s="225"/>
      <c r="D23" s="42"/>
      <c r="E23" s="42"/>
      <c r="F23" s="42"/>
      <c r="G23" s="42"/>
      <c r="H23" s="42"/>
      <c r="I23" s="42"/>
      <c r="J23" s="43"/>
    </row>
    <row r="24" spans="2:26">
      <c r="B24" s="143" t="s">
        <v>67</v>
      </c>
      <c r="C24" s="211"/>
      <c r="D24" s="42"/>
      <c r="F24" s="157"/>
      <c r="G24" s="42" t="s">
        <v>0</v>
      </c>
      <c r="H24" s="42"/>
      <c r="I24" s="42"/>
      <c r="J24" s="43"/>
    </row>
    <row r="25" spans="2:26">
      <c r="B25" s="41"/>
      <c r="C25" s="49"/>
      <c r="D25" s="42"/>
      <c r="G25" s="42"/>
      <c r="H25" s="42"/>
      <c r="I25" s="42"/>
      <c r="J25" s="43"/>
    </row>
    <row r="26" spans="2:26">
      <c r="B26" s="143" t="s">
        <v>5</v>
      </c>
      <c r="C26" s="211"/>
      <c r="D26" s="42"/>
      <c r="E26" s="166" t="s">
        <v>76</v>
      </c>
      <c r="F26" s="163" t="s">
        <v>6</v>
      </c>
      <c r="G26" s="139" t="s">
        <v>77</v>
      </c>
      <c r="H26" s="163" t="s">
        <v>6</v>
      </c>
      <c r="I26" s="468" t="s">
        <v>169</v>
      </c>
      <c r="J26" s="178" t="s">
        <v>6</v>
      </c>
    </row>
    <row r="27" spans="2:26" ht="15.75" customHeight="1">
      <c r="B27" s="44"/>
      <c r="C27" s="42"/>
      <c r="D27" s="147" t="s">
        <v>243</v>
      </c>
      <c r="E27" s="121" t="str">
        <f>IF($F$24=0,"",F27*$F$24)</f>
        <v/>
      </c>
      <c r="F27" s="142" t="str">
        <f>IF(F24=0,"",IF(F24&lt;=P43,R43,IF(F24&lt;P45,R43-(F24-P43)*S43,IF(F24&lt;P46,R45-(F24-P45)*S45,IF(F24&lt;P47,R46-(F24-P46)*S46,IF(F24&gt;=P47,R47))))))</f>
        <v/>
      </c>
      <c r="G27" s="121" t="str">
        <f>IF($F$24=0,"",H27*$F$24)</f>
        <v/>
      </c>
      <c r="H27" s="142" t="str">
        <f>IF(F24=0,"",IF(F24&lt;=P43,V43,IF(F24&lt;P44,V43-(F24-P44)*W43,IF(F24&lt;P46,V44-(F24-P44)*W44,IF(F24&lt;P47,V46-(F24-P46)*W46,IF(F24&gt;=P47,V47))))))</f>
        <v/>
      </c>
      <c r="I27" s="121" t="str">
        <f>IF($F$24=0,"",E27-G27)</f>
        <v/>
      </c>
      <c r="J27" s="155" t="str">
        <f>IF($F$24=0,"",I27/$F$24)</f>
        <v/>
      </c>
    </row>
    <row r="28" spans="2:26" ht="15.75" customHeight="1">
      <c r="B28" s="143"/>
      <c r="C28" s="211"/>
      <c r="D28" s="147" t="s">
        <v>247</v>
      </c>
      <c r="E28" s="150" t="str">
        <f>IF($F$24=0,"",F28*$F$24)</f>
        <v/>
      </c>
      <c r="F28" s="161" t="str">
        <f>IF(F24=0,"",F29-F27)</f>
        <v/>
      </c>
      <c r="G28" s="150" t="str">
        <f>IF($F$24=0,"",H28*$F$24)</f>
        <v/>
      </c>
      <c r="H28" s="161" t="str">
        <f>IF(F24=0,"",H29-H27)</f>
        <v/>
      </c>
      <c r="I28" s="150" t="str">
        <f>IF($F$24=0,"",J28*$F$24)</f>
        <v/>
      </c>
      <c r="J28" s="162" t="str">
        <f>IF(F24=0,"",J29-J27)</f>
        <v/>
      </c>
      <c r="L28" s="501" t="s">
        <v>244</v>
      </c>
      <c r="M28" s="502"/>
      <c r="N28" s="503"/>
    </row>
    <row r="29" spans="2:26" ht="23.25" customHeight="1">
      <c r="B29" s="44"/>
      <c r="C29" s="42"/>
      <c r="D29" s="147" t="s">
        <v>145</v>
      </c>
      <c r="E29" s="121" t="str">
        <f>IF($F$24=0,"",F29*$F$24)</f>
        <v/>
      </c>
      <c r="F29" s="142" t="str">
        <f>IF(F24=0,"",IF(F24&lt;P33,S33,IF(F24&gt;P34,S34,S33-(F24-P33)*S35)))</f>
        <v/>
      </c>
      <c r="G29" s="121" t="str">
        <f>IF($F$24=0,"",H29*$F$24)</f>
        <v/>
      </c>
      <c r="H29" s="142" t="str">
        <f>IF(F24=0,"",IF(F24&lt;P33,W33,IF(F24&gt;P34,W34,W33-(F24-P33)*W35)))</f>
        <v/>
      </c>
      <c r="I29" s="121" t="str">
        <f>IF($F$24=0,"",E29-G29)</f>
        <v/>
      </c>
      <c r="J29" s="155" t="str">
        <f>IF($F$24=0,"",I29/$F$24)</f>
        <v/>
      </c>
      <c r="L29" s="504"/>
      <c r="M29" s="505"/>
      <c r="N29" s="506"/>
      <c r="P29" s="235" t="s">
        <v>233</v>
      </c>
      <c r="Q29" s="236"/>
      <c r="R29" s="236"/>
      <c r="S29" s="236"/>
      <c r="U29" s="234"/>
      <c r="W29" s="234"/>
      <c r="X29" s="237">
        <v>2013</v>
      </c>
    </row>
    <row r="30" spans="2:26" ht="15.75" customHeight="1">
      <c r="B30" s="136"/>
      <c r="C30" s="44"/>
      <c r="D30" s="146" t="s">
        <v>144</v>
      </c>
      <c r="E30" s="150" t="str">
        <f>IF($F$24=0,"",F30*$F$24)</f>
        <v/>
      </c>
      <c r="F30" s="161" t="str">
        <f>IF(F24=0,"",IF(F24&lt;P33,T33,IF(F24&gt;P34,T34,T33-(F24-P33)*T35)))</f>
        <v/>
      </c>
      <c r="G30" s="150" t="str">
        <f>IF($F$24=0,"",H30*$F$24)</f>
        <v/>
      </c>
      <c r="H30" s="161" t="str">
        <f>IF(F24=0,"",IF(F24&lt;P33,X33,IF(F24&gt;P34,X34,X33-(F24-P33)*X35)))</f>
        <v/>
      </c>
      <c r="I30" s="150" t="str">
        <f>IF($F$24=0,"",E30-G30)</f>
        <v/>
      </c>
      <c r="J30" s="162" t="str">
        <f>IF($F$24=0,"",I30/$F$24)</f>
        <v/>
      </c>
      <c r="L30" s="492" t="s">
        <v>245</v>
      </c>
      <c r="M30" s="493"/>
      <c r="N30" s="494"/>
      <c r="P30" s="526" t="s">
        <v>237</v>
      </c>
      <c r="Q30" s="45"/>
      <c r="R30" s="524" t="s">
        <v>139</v>
      </c>
      <c r="S30" s="524"/>
      <c r="T30" s="524"/>
      <c r="U30" s="45"/>
      <c r="V30" s="524" t="s">
        <v>201</v>
      </c>
      <c r="W30" s="524"/>
      <c r="X30" s="524"/>
    </row>
    <row r="31" spans="2:26" ht="20.25" customHeight="1">
      <c r="B31" s="44"/>
      <c r="C31" s="42"/>
      <c r="D31" s="153" t="s">
        <v>146</v>
      </c>
      <c r="E31" s="149" t="str">
        <f>IF($F$24=0,"",E29+E30)</f>
        <v/>
      </c>
      <c r="F31" s="142" t="str">
        <f>IF(F24=0,"",E31/F24)</f>
        <v/>
      </c>
      <c r="G31" s="56" t="str">
        <f>IF($F$24=0,"",G29+G30)</f>
        <v/>
      </c>
      <c r="H31" s="142" t="str">
        <f>IF(F24=0,"",G31/F24)</f>
        <v/>
      </c>
      <c r="I31" s="149" t="str">
        <f>IF($F$24=0,"",E31-G31)</f>
        <v/>
      </c>
      <c r="J31" s="155" t="str">
        <f>IF($F$24=0,"",I31/$F$24)</f>
        <v/>
      </c>
      <c r="L31" s="495"/>
      <c r="M31" s="496"/>
      <c r="N31" s="497"/>
      <c r="P31" s="527"/>
      <c r="Q31" s="202"/>
      <c r="R31" s="520" t="s">
        <v>202</v>
      </c>
      <c r="S31" s="522" t="s">
        <v>204</v>
      </c>
      <c r="T31" s="522" t="s">
        <v>203</v>
      </c>
      <c r="U31" s="202"/>
      <c r="V31" s="520" t="s">
        <v>202</v>
      </c>
      <c r="W31" s="522" t="s">
        <v>204</v>
      </c>
      <c r="X31" s="522" t="s">
        <v>203</v>
      </c>
      <c r="Y31" s="525" t="s">
        <v>200</v>
      </c>
      <c r="Z31" s="525"/>
    </row>
    <row r="32" spans="2:26" ht="15.75" customHeight="1">
      <c r="B32" s="44"/>
      <c r="C32" s="42"/>
      <c r="D32" s="147"/>
      <c r="E32" s="149"/>
      <c r="F32" s="142"/>
      <c r="G32" s="56"/>
      <c r="H32" s="142"/>
      <c r="I32" s="149"/>
      <c r="J32" s="141"/>
      <c r="L32" s="495"/>
      <c r="M32" s="496"/>
      <c r="N32" s="497"/>
      <c r="P32" s="528"/>
      <c r="Q32" s="202"/>
      <c r="R32" s="521"/>
      <c r="S32" s="523"/>
      <c r="T32" s="523"/>
      <c r="U32" s="202"/>
      <c r="V32" s="521"/>
      <c r="W32" s="523"/>
      <c r="X32" s="523"/>
      <c r="Y32" s="525"/>
      <c r="Z32" s="525"/>
    </row>
    <row r="33" spans="2:26">
      <c r="B33" s="44"/>
      <c r="C33" s="44"/>
      <c r="D33" s="146" t="s">
        <v>129</v>
      </c>
      <c r="E33" s="149"/>
      <c r="F33" s="142"/>
      <c r="G33" s="56"/>
      <c r="H33" s="142"/>
      <c r="I33" s="149"/>
      <c r="J33" s="141"/>
      <c r="L33" s="495"/>
      <c r="M33" s="496"/>
      <c r="N33" s="497"/>
      <c r="P33" s="204">
        <v>10000</v>
      </c>
      <c r="Q33" s="201"/>
      <c r="R33" s="201">
        <f>S33+T33</f>
        <v>75</v>
      </c>
      <c r="S33" s="201">
        <v>50</v>
      </c>
      <c r="T33" s="201">
        <v>25</v>
      </c>
      <c r="U33" s="201"/>
      <c r="V33" s="201">
        <v>64</v>
      </c>
      <c r="W33" s="201">
        <f>V33-X33</f>
        <v>39</v>
      </c>
      <c r="X33" s="201">
        <f>T33</f>
        <v>25</v>
      </c>
      <c r="Y33" s="525"/>
      <c r="Z33" s="525"/>
    </row>
    <row r="34" spans="2:26" ht="15.75" customHeight="1">
      <c r="B34" s="136"/>
      <c r="C34" s="44"/>
      <c r="D34" s="146" t="s">
        <v>147</v>
      </c>
      <c r="E34" s="177"/>
      <c r="F34" s="208"/>
      <c r="G34" s="151">
        <f>E34</f>
        <v>0</v>
      </c>
      <c r="H34" s="142"/>
      <c r="I34" s="138"/>
      <c r="J34" s="43"/>
      <c r="L34" s="495"/>
      <c r="M34" s="496"/>
      <c r="N34" s="497"/>
      <c r="P34" s="205">
        <v>60000</v>
      </c>
      <c r="Q34" s="201"/>
      <c r="R34" s="203">
        <f>S34+T34</f>
        <v>53</v>
      </c>
      <c r="S34" s="203">
        <v>46</v>
      </c>
      <c r="T34" s="203">
        <v>7</v>
      </c>
      <c r="U34" s="201"/>
      <c r="V34" s="203">
        <v>42</v>
      </c>
      <c r="W34" s="203">
        <f>V34-X34</f>
        <v>35</v>
      </c>
      <c r="X34" s="203">
        <f>T34</f>
        <v>7</v>
      </c>
      <c r="Y34" s="525"/>
      <c r="Z34" s="525"/>
    </row>
    <row r="35" spans="2:26">
      <c r="B35" s="44"/>
      <c r="C35" s="42"/>
      <c r="D35" s="147" t="s">
        <v>148</v>
      </c>
      <c r="E35" s="150" t="str">
        <f>IF($F$24=0,"",IF(E34&lt;0,E31*E34,E31*E34*-1))</f>
        <v/>
      </c>
      <c r="F35" s="142"/>
      <c r="G35" s="150" t="str">
        <f>IF($F$24=0,"",IF(G34&lt;0,G31*G34,G31*G34*-1))</f>
        <v/>
      </c>
      <c r="H35" s="142"/>
      <c r="I35" s="138"/>
      <c r="J35" s="43"/>
      <c r="L35" s="495"/>
      <c r="M35" s="496"/>
      <c r="N35" s="497"/>
      <c r="P35" s="63" t="s">
        <v>236</v>
      </c>
      <c r="S35" s="206">
        <f>(S33-S34)/($P$34-$P$33)</f>
        <v>8.0000000000000007E-5</v>
      </c>
      <c r="T35" s="206">
        <f>(T33-T34)/($P$34-$P$33)</f>
        <v>3.6000000000000002E-4</v>
      </c>
      <c r="W35" s="206">
        <f>(W33-W34)/($P$34-$P$33)</f>
        <v>8.0000000000000007E-5</v>
      </c>
      <c r="X35" s="206">
        <f>(X33-X34)/($P$34-$P$33)</f>
        <v>3.6000000000000002E-4</v>
      </c>
      <c r="Y35" s="525"/>
      <c r="Z35" s="525"/>
    </row>
    <row r="36" spans="2:26" s="154" customFormat="1">
      <c r="B36" s="152"/>
      <c r="C36" s="84"/>
      <c r="D36" s="153" t="s">
        <v>149</v>
      </c>
      <c r="E36" s="149" t="str">
        <f>IF($F$24=0,"",E31+E35)</f>
        <v/>
      </c>
      <c r="F36" s="142" t="str">
        <f>IF($F$24=0,"",E36/$F$24)</f>
        <v/>
      </c>
      <c r="G36" s="149" t="str">
        <f>IF($F$24=0,"",G31+G35)</f>
        <v/>
      </c>
      <c r="H36" s="142" t="str">
        <f>IF($F$24=0,"",G36/$F$24)</f>
        <v/>
      </c>
      <c r="I36" s="149" t="str">
        <f>IF($F$24=0,"",E36-G36)</f>
        <v/>
      </c>
      <c r="J36" s="155" t="str">
        <f>IF($F$24=0,"",I36/$F$24)</f>
        <v/>
      </c>
      <c r="L36" s="495"/>
      <c r="M36" s="496"/>
      <c r="N36" s="497"/>
      <c r="Y36" s="475"/>
      <c r="Z36" s="475"/>
    </row>
    <row r="37" spans="2:26" s="84" customFormat="1">
      <c r="B37" s="152"/>
      <c r="D37" s="153"/>
      <c r="E37" s="149"/>
      <c r="F37" s="163" t="s">
        <v>6</v>
      </c>
      <c r="G37" s="56"/>
      <c r="H37" s="163" t="s">
        <v>6</v>
      </c>
      <c r="I37" s="149"/>
      <c r="J37" s="178" t="s">
        <v>6</v>
      </c>
      <c r="L37" s="495"/>
      <c r="M37" s="496"/>
      <c r="N37" s="497"/>
      <c r="Y37" s="475"/>
      <c r="Z37" s="475"/>
    </row>
    <row r="38" spans="2:26" s="42" customFormat="1" ht="5.25" customHeight="1">
      <c r="B38" s="52"/>
      <c r="C38" s="212"/>
      <c r="D38" s="46"/>
      <c r="E38" s="46"/>
      <c r="F38" s="179"/>
      <c r="G38" s="46"/>
      <c r="H38" s="179"/>
      <c r="I38" s="46"/>
      <c r="J38" s="156"/>
      <c r="L38" s="495"/>
      <c r="M38" s="496"/>
      <c r="N38" s="497"/>
      <c r="Y38" s="475"/>
      <c r="Z38" s="475"/>
    </row>
    <row r="39" spans="2:26">
      <c r="B39" s="143" t="s">
        <v>150</v>
      </c>
      <c r="C39" s="211"/>
      <c r="E39" s="42"/>
      <c r="F39" s="42"/>
      <c r="G39" s="42"/>
      <c r="J39" s="43"/>
      <c r="L39" s="495"/>
      <c r="M39" s="496"/>
      <c r="N39" s="497"/>
      <c r="P39" s="471" t="s">
        <v>234</v>
      </c>
      <c r="Q39" s="472"/>
      <c r="R39" s="472"/>
      <c r="S39" s="472"/>
      <c r="T39" s="42"/>
      <c r="U39" s="473"/>
      <c r="V39" s="42"/>
      <c r="W39" s="473"/>
      <c r="X39" s="474">
        <v>2013</v>
      </c>
      <c r="Y39" s="475"/>
      <c r="Z39" s="475"/>
    </row>
    <row r="40" spans="2:26" ht="6" customHeight="1">
      <c r="B40" s="224"/>
      <c r="C40" s="225"/>
      <c r="D40" s="42"/>
      <c r="E40" s="42"/>
      <c r="F40" s="42"/>
      <c r="G40" s="42"/>
      <c r="H40" s="42"/>
      <c r="I40" s="42"/>
      <c r="J40" s="43"/>
      <c r="L40" s="495"/>
      <c r="M40" s="496"/>
      <c r="N40" s="497"/>
      <c r="P40" s="476"/>
    </row>
    <row r="41" spans="2:26">
      <c r="B41" s="165"/>
      <c r="C41" s="512"/>
      <c r="D41" s="509"/>
      <c r="E41" s="509"/>
      <c r="F41" s="227"/>
      <c r="G41" s="213" t="s">
        <v>211</v>
      </c>
      <c r="J41" s="43"/>
      <c r="L41" s="495"/>
      <c r="M41" s="496"/>
      <c r="N41" s="497"/>
      <c r="P41" s="507" t="s">
        <v>237</v>
      </c>
      <c r="Q41" s="45"/>
      <c r="R41" s="518" t="s">
        <v>139</v>
      </c>
      <c r="S41" s="518"/>
      <c r="T41" s="518"/>
      <c r="U41" s="45"/>
      <c r="V41" s="518" t="s">
        <v>201</v>
      </c>
      <c r="W41" s="518"/>
      <c r="X41" s="518"/>
    </row>
    <row r="42" spans="2:26" ht="15.75" customHeight="1">
      <c r="B42" s="47"/>
      <c r="C42" s="509"/>
      <c r="D42" s="509"/>
      <c r="E42" s="509"/>
      <c r="F42" s="227"/>
      <c r="G42" s="42"/>
      <c r="J42" s="43"/>
      <c r="L42" s="501" t="s">
        <v>246</v>
      </c>
      <c r="M42" s="502"/>
      <c r="N42" s="503"/>
      <c r="P42" s="508"/>
      <c r="Q42" s="45"/>
      <c r="R42" s="477" t="s">
        <v>6</v>
      </c>
      <c r="S42" s="478" t="s">
        <v>235</v>
      </c>
      <c r="T42" s="479"/>
      <c r="U42" s="45"/>
      <c r="V42" s="477" t="s">
        <v>6</v>
      </c>
      <c r="W42" s="478" t="s">
        <v>235</v>
      </c>
      <c r="X42" s="479"/>
    </row>
    <row r="43" spans="2:26">
      <c r="B43" s="51"/>
      <c r="C43" s="509"/>
      <c r="D43" s="509"/>
      <c r="E43" s="509"/>
      <c r="F43" s="227"/>
      <c r="G43" s="42"/>
      <c r="J43" s="43"/>
      <c r="L43" s="513"/>
      <c r="M43" s="514"/>
      <c r="N43" s="515"/>
      <c r="P43" s="204">
        <v>10000</v>
      </c>
      <c r="Q43" s="201"/>
      <c r="R43" s="201">
        <v>22</v>
      </c>
      <c r="S43" s="206">
        <f>(R43-R45)/(P45-P43)</f>
        <v>1E-4</v>
      </c>
      <c r="T43" s="201"/>
      <c r="U43" s="201"/>
      <c r="V43" s="201">
        <v>17</v>
      </c>
      <c r="W43" s="206">
        <f>(V43-V44)/(P44-P43)</f>
        <v>2.9999999999999997E-4</v>
      </c>
      <c r="X43" s="201"/>
    </row>
    <row r="44" spans="2:26">
      <c r="B44" s="51"/>
      <c r="C44" s="509"/>
      <c r="D44" s="509"/>
      <c r="E44" s="509"/>
      <c r="F44" s="227"/>
      <c r="G44" s="42"/>
      <c r="J44" s="43"/>
      <c r="L44" s="513"/>
      <c r="M44" s="514"/>
      <c r="N44" s="515"/>
      <c r="P44" s="204">
        <v>20000</v>
      </c>
      <c r="Q44" s="201"/>
      <c r="R44" s="201"/>
      <c r="S44" s="201"/>
      <c r="T44" s="201"/>
      <c r="U44" s="201"/>
      <c r="V44" s="201">
        <v>14</v>
      </c>
      <c r="W44" s="206">
        <f>(V44-V46)/(P46-P44)</f>
        <v>2.5000000000000001E-5</v>
      </c>
      <c r="X44" s="201"/>
    </row>
    <row r="45" spans="2:26">
      <c r="B45" s="51"/>
      <c r="C45" s="509"/>
      <c r="D45" s="509"/>
      <c r="E45" s="509"/>
      <c r="F45" s="227"/>
      <c r="G45" s="42"/>
      <c r="J45" s="43"/>
      <c r="L45" s="504"/>
      <c r="M45" s="505"/>
      <c r="N45" s="506"/>
      <c r="P45" s="204">
        <v>30000</v>
      </c>
      <c r="Q45" s="201"/>
      <c r="R45" s="201">
        <v>20</v>
      </c>
      <c r="S45" s="206">
        <f>(R46-R45)/(P45-P46)</f>
        <v>1.3333333333333334E-4</v>
      </c>
      <c r="T45" s="201"/>
      <c r="U45" s="201"/>
      <c r="V45" s="201"/>
      <c r="W45" s="206"/>
      <c r="X45" s="201"/>
    </row>
    <row r="46" spans="2:26">
      <c r="B46" s="51"/>
      <c r="C46" s="509"/>
      <c r="D46" s="509"/>
      <c r="E46" s="509"/>
      <c r="F46" s="227"/>
      <c r="G46" s="42"/>
      <c r="J46" s="43"/>
      <c r="L46" s="480"/>
      <c r="M46" s="480"/>
      <c r="N46" s="480"/>
      <c r="P46" s="204">
        <v>60000</v>
      </c>
      <c r="Q46" s="201"/>
      <c r="R46" s="201">
        <v>16</v>
      </c>
      <c r="S46" s="206">
        <f>(R47-R46)/(P46-P47)</f>
        <v>2.5000000000000001E-5</v>
      </c>
      <c r="T46" s="201"/>
      <c r="U46" s="201"/>
      <c r="V46" s="201">
        <v>13</v>
      </c>
      <c r="W46" s="206">
        <f>(V46-V47)/(P47-P46)</f>
        <v>2.5000000000000001E-5</v>
      </c>
      <c r="X46" s="201"/>
    </row>
    <row r="47" spans="2:26">
      <c r="B47" s="47"/>
      <c r="C47" s="214"/>
      <c r="E47" s="164" t="s">
        <v>153</v>
      </c>
      <c r="F47" s="228">
        <f>SUM(F41:F46)</f>
        <v>0</v>
      </c>
      <c r="G47" s="42"/>
      <c r="J47" s="43"/>
      <c r="L47" s="480"/>
      <c r="M47" s="480"/>
      <c r="N47" s="480"/>
      <c r="P47" s="205">
        <v>100000</v>
      </c>
      <c r="Q47" s="201"/>
      <c r="R47" s="203">
        <v>15</v>
      </c>
      <c r="S47" s="203"/>
      <c r="T47" s="203"/>
      <c r="U47" s="201"/>
      <c r="V47" s="203">
        <v>12</v>
      </c>
      <c r="W47" s="203"/>
      <c r="X47" s="203"/>
    </row>
    <row r="48" spans="2:26" ht="7.5" customHeight="1">
      <c r="B48" s="47"/>
      <c r="C48" s="214"/>
      <c r="E48" s="53"/>
      <c r="F48" s="48"/>
      <c r="G48" s="42"/>
      <c r="J48" s="43"/>
      <c r="L48" s="467"/>
      <c r="M48" s="467"/>
      <c r="N48" s="467"/>
    </row>
    <row r="49" spans="2:15">
      <c r="B49" s="47"/>
      <c r="C49" s="214"/>
      <c r="E49" s="166" t="s">
        <v>76</v>
      </c>
      <c r="F49" s="163" t="s">
        <v>6</v>
      </c>
      <c r="G49" s="139" t="s">
        <v>77</v>
      </c>
      <c r="H49" s="163" t="s">
        <v>6</v>
      </c>
      <c r="I49" s="468" t="s">
        <v>169</v>
      </c>
      <c r="J49" s="140" t="s">
        <v>6</v>
      </c>
      <c r="L49" s="467"/>
      <c r="M49" s="467"/>
      <c r="N49" s="467"/>
    </row>
    <row r="50" spans="2:15" ht="26.25" customHeight="1">
      <c r="B50" s="510" t="s">
        <v>154</v>
      </c>
      <c r="C50" s="511"/>
      <c r="D50" s="511"/>
      <c r="E50" s="167" t="str">
        <f>IF(OR(E36="",F47=""),"",E36+$F$47)</f>
        <v/>
      </c>
      <c r="F50" s="169" t="str">
        <f>IF($F$24=0,"",E50/$F$24)</f>
        <v/>
      </c>
      <c r="G50" s="167" t="str">
        <f>IF(OR(G36="",F47=""),"",G36+$F$47)</f>
        <v/>
      </c>
      <c r="H50" s="169" t="str">
        <f>IF($F$24=0,"",G50/$F$24)</f>
        <v/>
      </c>
      <c r="I50" s="168" t="str">
        <f>IF(OR(E50="",G50=""),"",IF($F$24=0,"",E50-G50))</f>
        <v/>
      </c>
      <c r="J50" s="170" t="str">
        <f>IF($F$24=0,"",I50/$F$24)</f>
        <v/>
      </c>
      <c r="L50" s="467"/>
      <c r="M50" s="467"/>
      <c r="N50" s="467"/>
    </row>
    <row r="51" spans="2:15" ht="10.5" customHeight="1" thickBot="1">
      <c r="B51" s="59"/>
      <c r="C51" s="60"/>
      <c r="D51" s="60"/>
      <c r="E51" s="60"/>
      <c r="F51" s="60"/>
      <c r="G51" s="60"/>
      <c r="H51" s="60"/>
      <c r="I51" s="60"/>
      <c r="J51" s="61"/>
    </row>
    <row r="52" spans="2:15">
      <c r="B52" s="38" t="s">
        <v>66</v>
      </c>
      <c r="C52" s="210"/>
      <c r="D52" s="39"/>
      <c r="E52" s="174" t="s">
        <v>76</v>
      </c>
      <c r="F52" s="69"/>
      <c r="G52" s="173" t="s">
        <v>77</v>
      </c>
      <c r="H52" s="68"/>
      <c r="I52" s="68"/>
      <c r="J52" s="40"/>
    </row>
    <row r="53" spans="2:15">
      <c r="B53" s="171"/>
      <c r="C53" s="218"/>
      <c r="D53" s="147" t="s">
        <v>162</v>
      </c>
      <c r="E53" s="70">
        <f>IF(E50="",0,E50)</f>
        <v>0</v>
      </c>
      <c r="F53" s="70"/>
      <c r="G53" s="70">
        <f>IF(G50="",0,G50)</f>
        <v>0</v>
      </c>
      <c r="H53" s="71"/>
      <c r="J53" s="43"/>
    </row>
    <row r="54" spans="2:15">
      <c r="B54" s="171"/>
      <c r="C54" s="218"/>
      <c r="D54" s="147" t="s">
        <v>80</v>
      </c>
      <c r="E54" s="172">
        <f>D18</f>
        <v>0</v>
      </c>
      <c r="F54" s="72"/>
      <c r="G54" s="172">
        <f>E54</f>
        <v>0</v>
      </c>
      <c r="H54" s="71"/>
      <c r="J54" s="43"/>
    </row>
    <row r="55" spans="2:15">
      <c r="B55" s="145"/>
      <c r="C55" s="219"/>
      <c r="D55" s="147" t="s">
        <v>7</v>
      </c>
      <c r="E55" s="148">
        <f>IF(OR(E53="",E54=""),"",E53+E54)</f>
        <v>0</v>
      </c>
      <c r="F55" s="70"/>
      <c r="G55" s="148">
        <f>IF(OR(G53="",G54=""),"",G53+G54)</f>
        <v>0</v>
      </c>
      <c r="H55" s="71"/>
      <c r="J55" s="43"/>
    </row>
    <row r="56" spans="2:15" ht="24" customHeight="1">
      <c r="B56" s="143"/>
      <c r="C56" s="211"/>
      <c r="D56" s="147" t="s">
        <v>161</v>
      </c>
      <c r="E56" s="70">
        <f>D20</f>
        <v>0</v>
      </c>
      <c r="F56" s="70"/>
      <c r="G56" s="70">
        <f>E56</f>
        <v>0</v>
      </c>
      <c r="H56" s="71"/>
      <c r="J56" s="43"/>
    </row>
    <row r="57" spans="2:15">
      <c r="B57" s="143"/>
      <c r="C57" s="211"/>
      <c r="D57" s="147" t="s">
        <v>163</v>
      </c>
      <c r="E57" s="231"/>
      <c r="F57" s="70"/>
      <c r="G57" s="230">
        <f>E57</f>
        <v>0</v>
      </c>
      <c r="H57" s="229"/>
      <c r="I57" s="193" t="s">
        <v>169</v>
      </c>
      <c r="J57" s="43"/>
    </row>
    <row r="58" spans="2:15" s="154" customFormat="1" ht="17.25" customHeight="1">
      <c r="B58" s="55"/>
      <c r="C58" s="220"/>
      <c r="D58" s="153" t="s">
        <v>8</v>
      </c>
      <c r="E58" s="56">
        <f>IF(E55+E57=0,0,E55-E56-E57)</f>
        <v>0</v>
      </c>
      <c r="F58" s="188"/>
      <c r="G58" s="56">
        <f>IF(G55+G57=0,0,G55-G56-G57)</f>
        <v>0</v>
      </c>
      <c r="H58" s="188"/>
      <c r="I58" s="189">
        <f>IF(OR(E58="",G58=""),"",E58-G58)</f>
        <v>0</v>
      </c>
      <c r="J58" s="190"/>
    </row>
    <row r="59" spans="2:15" ht="12.75" customHeight="1">
      <c r="B59" s="57"/>
      <c r="C59" s="221"/>
      <c r="D59" s="42"/>
      <c r="E59" s="56"/>
      <c r="F59" s="70"/>
      <c r="G59" s="56"/>
      <c r="H59" s="63"/>
      <c r="J59" s="43"/>
    </row>
    <row r="60" spans="2:15">
      <c r="B60" s="143"/>
      <c r="C60" s="211"/>
      <c r="D60" s="191" t="s">
        <v>131</v>
      </c>
      <c r="E60" s="56"/>
      <c r="F60" s="70"/>
      <c r="G60" s="56"/>
      <c r="H60" s="63"/>
      <c r="J60" s="43"/>
    </row>
    <row r="61" spans="2:15">
      <c r="B61" s="160"/>
      <c r="C61" s="222"/>
      <c r="D61" s="147" t="s">
        <v>81</v>
      </c>
      <c r="F61" s="158"/>
      <c r="H61" s="73"/>
      <c r="J61" s="43"/>
      <c r="O61" s="158">
        <f>F61</f>
        <v>0</v>
      </c>
    </row>
    <row r="62" spans="2:15">
      <c r="B62" s="160"/>
      <c r="C62" s="222"/>
      <c r="D62" s="147" t="s">
        <v>68</v>
      </c>
      <c r="F62" s="159"/>
      <c r="H62" s="73"/>
      <c r="J62" s="43"/>
      <c r="O62" s="159">
        <f>F62</f>
        <v>0</v>
      </c>
    </row>
    <row r="63" spans="2:15" ht="14.25" customHeight="1">
      <c r="B63" s="57"/>
      <c r="C63" s="221"/>
      <c r="D63" s="42"/>
      <c r="E63" s="42"/>
      <c r="F63" s="42"/>
      <c r="G63" s="42"/>
      <c r="H63" s="73"/>
      <c r="J63" s="43"/>
    </row>
    <row r="64" spans="2:15">
      <c r="B64" s="184"/>
      <c r="C64" s="223"/>
      <c r="D64" s="191" t="s">
        <v>133</v>
      </c>
      <c r="E64" s="74"/>
      <c r="F64" s="64"/>
      <c r="G64" s="74"/>
      <c r="H64" s="75"/>
      <c r="I64" s="193" t="s">
        <v>169</v>
      </c>
      <c r="J64" s="43"/>
    </row>
    <row r="65" spans="2:12">
      <c r="B65" s="51"/>
      <c r="C65" s="94" t="s">
        <v>132</v>
      </c>
      <c r="D65" s="180" t="s">
        <v>134</v>
      </c>
      <c r="E65" s="56">
        <f>IF(OR(F61=0,F62=0),0,E66/12)</f>
        <v>0</v>
      </c>
      <c r="F65" s="70"/>
      <c r="G65" s="56">
        <f>IF(OR(O61=0,O62=0),0,G66/12)</f>
        <v>0</v>
      </c>
      <c r="H65" s="75"/>
      <c r="I65" s="192">
        <f>IF(OR(E65="",G65=""),"",E65-G65)</f>
        <v>0</v>
      </c>
      <c r="J65" s="76"/>
    </row>
    <row r="66" spans="2:12">
      <c r="B66" s="51"/>
      <c r="C66" s="94" t="s">
        <v>82</v>
      </c>
      <c r="D66" s="180" t="s">
        <v>73</v>
      </c>
      <c r="E66" s="56">
        <f>IF(OR(F61=0,F62=0),0,References!AO6)</f>
        <v>0</v>
      </c>
      <c r="F66" s="70"/>
      <c r="G66" s="56">
        <f>IF(OR(O61=0,O62=0),0,References!V6)</f>
        <v>0</v>
      </c>
      <c r="H66" s="75"/>
      <c r="I66" s="192">
        <f>IF(OR(E66="",G66=""),"",E66-G66)</f>
        <v>0</v>
      </c>
      <c r="J66" s="76"/>
    </row>
    <row r="67" spans="2:12">
      <c r="B67" s="58"/>
      <c r="C67" s="64"/>
      <c r="D67" s="181" t="s">
        <v>156</v>
      </c>
      <c r="E67" s="232">
        <f>IF(D5+D12-D14=0,0,E66/(D5+D12-D14))</f>
        <v>0</v>
      </c>
      <c r="F67" s="232"/>
      <c r="G67" s="232">
        <f>IF(G66="","",IF((D5+D12-D14)=0,0,G66/(D5+D12-D14)))</f>
        <v>0</v>
      </c>
      <c r="H67" s="232"/>
      <c r="I67" s="233">
        <f>IF(OR(E67="",G67=""),"",E67-G67)</f>
        <v>0</v>
      </c>
      <c r="J67" s="76"/>
    </row>
    <row r="68" spans="2:12">
      <c r="B68" s="57"/>
      <c r="C68" s="221"/>
      <c r="D68" s="117" t="s">
        <v>170</v>
      </c>
      <c r="E68" s="232">
        <f>IF(OR(D9=0,D9=""),0,E66/D9)</f>
        <v>0</v>
      </c>
      <c r="F68" s="232"/>
      <c r="G68" s="232">
        <f>IF(G66="","",IF((D5+D12-D14)=0,0,G66/((D5+D12-D14)*douz)))</f>
        <v>0</v>
      </c>
      <c r="H68" s="232"/>
      <c r="I68" s="233">
        <f>IF(OR(E68="",G68=""),"",E68-G68)</f>
        <v>0</v>
      </c>
      <c r="J68" s="76"/>
    </row>
    <row r="69" spans="2:12" ht="10.5" customHeight="1" thickBot="1">
      <c r="B69" s="59"/>
      <c r="C69" s="60"/>
      <c r="D69" s="60"/>
      <c r="E69" s="60"/>
      <c r="F69" s="60"/>
      <c r="G69" s="77"/>
      <c r="H69" s="77"/>
      <c r="I69" s="60"/>
      <c r="J69" s="61"/>
    </row>
    <row r="70" spans="2:12" ht="7.5" customHeight="1">
      <c r="B70" s="42"/>
      <c r="C70" s="42"/>
      <c r="D70" s="42"/>
      <c r="E70" s="42"/>
      <c r="F70" s="42"/>
      <c r="G70" s="45"/>
      <c r="H70" s="45"/>
      <c r="I70" s="42"/>
      <c r="J70" s="42"/>
    </row>
    <row r="71" spans="2:12" ht="19.5" customHeight="1">
      <c r="F71" s="78"/>
      <c r="G71" s="54"/>
      <c r="H71" s="54"/>
      <c r="I71" s="489" t="s">
        <v>74</v>
      </c>
      <c r="J71" s="489"/>
      <c r="L71" s="207"/>
    </row>
    <row r="72" spans="2:12" ht="4.5" customHeight="1"/>
  </sheetData>
  <sheetProtection password="DBBB" sheet="1" objects="1" scenarios="1"/>
  <sortState ref="E11">
    <sortCondition descending="1" ref="E11"/>
  </sortState>
  <mergeCells count="28">
    <mergeCell ref="R41:T41"/>
    <mergeCell ref="V41:X41"/>
    <mergeCell ref="O1:Z2"/>
    <mergeCell ref="R31:R32"/>
    <mergeCell ref="S31:S32"/>
    <mergeCell ref="T31:T32"/>
    <mergeCell ref="R30:T30"/>
    <mergeCell ref="V30:X30"/>
    <mergeCell ref="V31:V32"/>
    <mergeCell ref="W31:W32"/>
    <mergeCell ref="X31:X32"/>
    <mergeCell ref="Y31:Z35"/>
    <mergeCell ref="P30:P32"/>
    <mergeCell ref="L4:N4"/>
    <mergeCell ref="L28:N29"/>
    <mergeCell ref="P41:P42"/>
    <mergeCell ref="C46:E46"/>
    <mergeCell ref="I71:J71"/>
    <mergeCell ref="B50:D50"/>
    <mergeCell ref="C41:E41"/>
    <mergeCell ref="C42:E42"/>
    <mergeCell ref="C43:E43"/>
    <mergeCell ref="C44:E44"/>
    <mergeCell ref="C45:E45"/>
    <mergeCell ref="L30:N41"/>
    <mergeCell ref="L42:N45"/>
    <mergeCell ref="L7:N7"/>
    <mergeCell ref="H5:J8"/>
  </mergeCells>
  <conditionalFormatting sqref="F34:F35 H34:J35 G34">
    <cfRule type="expression" dxfId="5" priority="30">
      <formula>$E$34=0</formula>
    </cfRule>
  </conditionalFormatting>
  <hyperlinks>
    <hyperlink ref="L4:M4" location="ImpactsMarge!A1" tooltip="Page suivante" display="Page suivante ®"/>
    <hyperlink ref="I71:J71" location="ImpactsMarge!A1" display="Page suivante →"/>
    <hyperlink ref="L7:M7" location="InclusionsExclusions!A1" tooltip="Page précédente" display="¬ Page précédente"/>
  </hyperlinks>
  <printOptions horizontalCentered="1"/>
  <pageMargins left="0.39370078740157483" right="0.39370078740157483" top="0.59055118110236227" bottom="0.39370078740157483" header="0.31496062992125984" footer="0.31496062992125984"/>
  <pageSetup fitToHeight="10" orientation="landscape" r:id="rId1"/>
  <headerFooter>
    <oddFooter>&amp;L&amp;"Arial,Normal"&amp;10&amp;D  –  &amp;T&amp;R&amp;"Arial,Normal"&amp;10page &amp;P de &amp;N</oddFooter>
  </headerFooter>
  <rowBreaks count="2" manualBreakCount="2">
    <brk id="21" max="16383" man="1"/>
    <brk id="51" max="16383" man="1"/>
  </rowBreaks>
  <ignoredErrors>
    <ignoredError sqref="G59" unlockedFormula="1"/>
  </ignoredErrors>
</worksheet>
</file>

<file path=xl/worksheets/sheet4.xml><?xml version="1.0" encoding="utf-8"?>
<worksheet xmlns="http://schemas.openxmlformats.org/spreadsheetml/2006/main" xmlns:r="http://schemas.openxmlformats.org/officeDocument/2006/relationships">
  <dimension ref="A1:X58"/>
  <sheetViews>
    <sheetView showGridLines="0" showRowColHeaders="0" zoomScale="85" zoomScaleNormal="85" zoomScaleSheetLayoutView="85" workbookViewId="0"/>
  </sheetViews>
  <sheetFormatPr baseColWidth="10" defaultRowHeight="15.75"/>
  <cols>
    <col min="1" max="1" width="1.42578125" style="37" customWidth="1"/>
    <col min="2" max="2" width="20.42578125" style="37" customWidth="1"/>
    <col min="3" max="3" width="1.28515625" style="37" customWidth="1"/>
    <col min="4" max="4" width="14.28515625" style="37" customWidth="1"/>
    <col min="5" max="5" width="10" style="238" customWidth="1"/>
    <col min="6" max="6" width="1.7109375" style="37" customWidth="1"/>
    <col min="7" max="7" width="2.85546875" style="37" customWidth="1"/>
    <col min="8" max="8" width="13.85546875" style="37" customWidth="1"/>
    <col min="9" max="9" width="10.7109375" style="238" customWidth="1"/>
    <col min="10" max="10" width="1.7109375" style="79" customWidth="1"/>
    <col min="11" max="11" width="9.5703125" style="37" customWidth="1"/>
    <col min="12" max="12" width="14" style="37" customWidth="1"/>
    <col min="13" max="13" width="10.7109375" style="238" customWidth="1"/>
    <col min="14" max="14" width="1.7109375" style="79" customWidth="1"/>
    <col min="15" max="15" width="10.7109375" style="37" customWidth="1"/>
    <col min="16" max="16" width="13.7109375" style="37" customWidth="1"/>
    <col min="17" max="17" width="10.7109375" style="238" customWidth="1"/>
    <col min="18" max="18" width="1.7109375" style="79" customWidth="1"/>
    <col min="19" max="19" width="10.7109375" style="37" customWidth="1"/>
    <col min="20" max="20" width="13.7109375" style="37" customWidth="1"/>
    <col min="21" max="21" width="10.7109375" style="238" customWidth="1"/>
    <col min="22" max="22" width="1.7109375" style="79" customWidth="1"/>
    <col min="23" max="24" width="7" style="37" customWidth="1"/>
    <col min="25" max="16384" width="11.42578125" style="37"/>
  </cols>
  <sheetData>
    <row r="1" spans="1:24">
      <c r="B1" s="183" t="s">
        <v>231</v>
      </c>
    </row>
    <row r="2" spans="1:24" ht="18.75">
      <c r="B2" s="469" t="s">
        <v>232</v>
      </c>
    </row>
    <row r="3" spans="1:24" ht="9" customHeight="1" thickBot="1"/>
    <row r="4" spans="1:24" s="185" customFormat="1" ht="18.75">
      <c r="B4" s="563" t="s">
        <v>183</v>
      </c>
      <c r="C4" s="564"/>
      <c r="D4" s="564"/>
      <c r="E4" s="565"/>
      <c r="F4" s="186"/>
      <c r="G4" s="557" t="s">
        <v>193</v>
      </c>
      <c r="H4" s="558"/>
      <c r="I4" s="559"/>
      <c r="J4" s="187"/>
      <c r="K4" s="529" t="s">
        <v>194</v>
      </c>
      <c r="L4" s="530"/>
      <c r="M4" s="531"/>
      <c r="N4" s="187"/>
      <c r="O4" s="554" t="s">
        <v>69</v>
      </c>
      <c r="P4" s="555"/>
      <c r="Q4" s="556"/>
      <c r="R4" s="187"/>
      <c r="S4" s="551" t="s">
        <v>70</v>
      </c>
      <c r="T4" s="552"/>
      <c r="U4" s="553"/>
      <c r="V4" s="187"/>
    </row>
    <row r="5" spans="1:24" s="80" customFormat="1" ht="37.5" customHeight="1">
      <c r="B5" s="566"/>
      <c r="C5" s="567"/>
      <c r="D5" s="567"/>
      <c r="E5" s="568"/>
      <c r="F5" s="134"/>
      <c r="G5" s="560"/>
      <c r="H5" s="561"/>
      <c r="I5" s="562"/>
      <c r="J5" s="81"/>
      <c r="K5" s="532"/>
      <c r="L5" s="533"/>
      <c r="M5" s="534"/>
      <c r="N5" s="81"/>
      <c r="O5" s="538" t="s">
        <v>176</v>
      </c>
      <c r="P5" s="539"/>
      <c r="Q5" s="540"/>
      <c r="R5" s="81"/>
      <c r="S5" s="544" t="s">
        <v>176</v>
      </c>
      <c r="T5" s="545"/>
      <c r="U5" s="546"/>
      <c r="V5" s="82"/>
      <c r="W5" s="549" t="s">
        <v>225</v>
      </c>
      <c r="X5" s="489"/>
    </row>
    <row r="6" spans="1:24" s="270" customFormat="1" ht="20.25" customHeight="1">
      <c r="B6" s="385" t="s">
        <v>78</v>
      </c>
      <c r="C6" s="271"/>
      <c r="D6" s="272">
        <f>ConstructionEtProd!$D$5*douz+1E-49</f>
        <v>9.9999999999999994E-50</v>
      </c>
      <c r="E6" s="273" t="s">
        <v>174</v>
      </c>
      <c r="F6" s="274"/>
      <c r="G6" s="275"/>
      <c r="H6" s="276">
        <f>(ConstructionEtProd!$D$5-ConstructionEtProd!$D$14+ConstructionEtProd!$D$12)*douz</f>
        <v>0</v>
      </c>
      <c r="I6" s="277" t="s">
        <v>174</v>
      </c>
      <c r="J6" s="278"/>
      <c r="K6" s="279"/>
      <c r="L6" s="280">
        <f>(ConstructionEtProd!$D$5-ConstructionEtProd!$D$14+ConstructionEtProd!$D$12)*douz+(K39-K36)*(ConstructionEtProd!$D$5-ConstructionEtProd!$D$14+ConstructionEtProd!$D$12)*douz</f>
        <v>0</v>
      </c>
      <c r="M6" s="281" t="s">
        <v>174</v>
      </c>
      <c r="N6" s="278"/>
      <c r="O6" s="282"/>
      <c r="P6" s="283">
        <f>(ConstructionEtProd!$D$5-ConstructionEtProd!$D$14+ConstructionEtProd!$D$12)*douz+(O39-O36)*(ConstructionEtProd!$D$5-ConstructionEtProd!$D$14+ConstructionEtProd!$D$12)*douz</f>
        <v>0</v>
      </c>
      <c r="Q6" s="284" t="s">
        <v>175</v>
      </c>
      <c r="R6" s="278"/>
      <c r="S6" s="285"/>
      <c r="T6" s="286">
        <f>(ConstructionEtProd!$D$5-ConstructionEtProd!$D$14+ConstructionEtProd!$D$12)*douz-+(S39-S36)*(ConstructionEtProd!$D$5-ConstructionEtProd!$D$14+ConstructionEtProd!$D$12)*douz</f>
        <v>0</v>
      </c>
      <c r="U6" s="287" t="s">
        <v>174</v>
      </c>
      <c r="V6" s="278"/>
      <c r="W6" s="199"/>
      <c r="X6" s="199"/>
    </row>
    <row r="7" spans="1:24" s="306" customFormat="1" ht="5.25" customHeight="1">
      <c r="B7" s="386"/>
      <c r="C7" s="200"/>
      <c r="D7" s="200"/>
      <c r="E7" s="307"/>
      <c r="F7" s="308"/>
      <c r="G7" s="309"/>
      <c r="H7" s="309"/>
      <c r="I7" s="310"/>
      <c r="J7" s="292"/>
      <c r="K7" s="311"/>
      <c r="L7" s="312"/>
      <c r="M7" s="313"/>
      <c r="N7" s="292"/>
      <c r="O7" s="314"/>
      <c r="P7" s="315"/>
      <c r="Q7" s="316"/>
      <c r="R7" s="292"/>
      <c r="S7" s="317"/>
      <c r="T7" s="318"/>
      <c r="U7" s="319"/>
      <c r="V7" s="292"/>
      <c r="W7" s="269"/>
      <c r="X7" s="269"/>
    </row>
    <row r="8" spans="1:24" s="199" customFormat="1">
      <c r="B8" s="348"/>
      <c r="C8" s="288"/>
      <c r="D8" s="288"/>
      <c r="E8" s="273" t="s">
        <v>173</v>
      </c>
      <c r="F8" s="289"/>
      <c r="G8" s="290"/>
      <c r="H8" s="290" t="s">
        <v>73</v>
      </c>
      <c r="I8" s="291" t="s">
        <v>173</v>
      </c>
      <c r="J8" s="292"/>
      <c r="K8" s="293" t="s">
        <v>19</v>
      </c>
      <c r="L8" s="294" t="s">
        <v>73</v>
      </c>
      <c r="M8" s="295" t="s">
        <v>71</v>
      </c>
      <c r="N8" s="292"/>
      <c r="O8" s="296" t="s">
        <v>19</v>
      </c>
      <c r="P8" s="297" t="s">
        <v>73</v>
      </c>
      <c r="Q8" s="298" t="s">
        <v>71</v>
      </c>
      <c r="R8" s="292"/>
      <c r="S8" s="299" t="s">
        <v>19</v>
      </c>
      <c r="T8" s="300" t="s">
        <v>73</v>
      </c>
      <c r="U8" s="301" t="s">
        <v>71</v>
      </c>
      <c r="V8" s="292"/>
    </row>
    <row r="9" spans="1:24" s="199" customFormat="1" ht="1.5" customHeight="1">
      <c r="B9" s="348"/>
      <c r="C9" s="288"/>
      <c r="D9" s="288"/>
      <c r="E9" s="320"/>
      <c r="F9" s="289"/>
      <c r="G9" s="321"/>
      <c r="H9" s="321"/>
      <c r="I9" s="322"/>
      <c r="J9" s="292"/>
      <c r="K9" s="323"/>
      <c r="L9" s="324"/>
      <c r="M9" s="325"/>
      <c r="N9" s="292"/>
      <c r="O9" s="326"/>
      <c r="P9" s="327"/>
      <c r="Q9" s="328"/>
      <c r="R9" s="292"/>
      <c r="S9" s="329"/>
      <c r="T9" s="330"/>
      <c r="U9" s="331"/>
      <c r="V9" s="292"/>
      <c r="W9" s="549"/>
      <c r="X9" s="489"/>
    </row>
    <row r="10" spans="1:24" s="270" customFormat="1" ht="15.75" customHeight="1">
      <c r="A10" s="550"/>
      <c r="B10" s="385" t="s">
        <v>75</v>
      </c>
      <c r="C10" s="271"/>
      <c r="D10" s="332"/>
      <c r="E10" s="302">
        <f>D10/$D$6</f>
        <v>0</v>
      </c>
      <c r="F10" s="333"/>
      <c r="G10" s="334"/>
      <c r="H10" s="335">
        <f>$E10*$H$6*(1+G10)</f>
        <v>0</v>
      </c>
      <c r="I10" s="336">
        <f>IF($H$6=0,0,H10/$H$6)</f>
        <v>0</v>
      </c>
      <c r="J10" s="303"/>
      <c r="K10" s="424"/>
      <c r="L10" s="337">
        <f>$E10*$L$6*(1+K10)</f>
        <v>0</v>
      </c>
      <c r="M10" s="338">
        <f>IF($L$6=0,0,L10/$L$6)</f>
        <v>0</v>
      </c>
      <c r="N10" s="303"/>
      <c r="O10" s="424"/>
      <c r="P10" s="339">
        <f>$E10*$P$6*(1+O10)</f>
        <v>0</v>
      </c>
      <c r="Q10" s="340">
        <f>IF($P$6=0,0,P10/$L$6)</f>
        <v>0</v>
      </c>
      <c r="R10" s="303"/>
      <c r="S10" s="424"/>
      <c r="T10" s="341">
        <f>$E10*$T$6*(1+S10)</f>
        <v>0</v>
      </c>
      <c r="U10" s="342">
        <f>IF($T$6=0,0,T10/$L$6)</f>
        <v>0</v>
      </c>
      <c r="V10" s="303"/>
      <c r="W10" s="549" t="s">
        <v>226</v>
      </c>
      <c r="X10" s="549"/>
    </row>
    <row r="11" spans="1:24" s="199" customFormat="1" ht="4.5" customHeight="1">
      <c r="A11" s="550"/>
      <c r="B11" s="348"/>
      <c r="C11" s="288"/>
      <c r="D11" s="358"/>
      <c r="E11" s="273"/>
      <c r="F11" s="357"/>
      <c r="G11" s="290"/>
      <c r="H11" s="351"/>
      <c r="I11" s="352"/>
      <c r="J11" s="200"/>
      <c r="K11" s="425"/>
      <c r="L11" s="353"/>
      <c r="M11" s="354"/>
      <c r="N11" s="200"/>
      <c r="O11" s="425"/>
      <c r="P11" s="355"/>
      <c r="Q11" s="346"/>
      <c r="R11" s="200"/>
      <c r="S11" s="425"/>
      <c r="T11" s="356"/>
      <c r="U11" s="347"/>
      <c r="V11" s="200"/>
      <c r="W11" s="549"/>
      <c r="X11" s="549"/>
    </row>
    <row r="12" spans="1:24" s="199" customFormat="1" ht="15.75" customHeight="1">
      <c r="A12" s="550"/>
      <c r="B12" s="348" t="s">
        <v>171</v>
      </c>
      <c r="C12" s="288"/>
      <c r="D12" s="349"/>
      <c r="E12" s="302">
        <f>D12/$D$6</f>
        <v>0</v>
      </c>
      <c r="F12" s="350"/>
      <c r="G12" s="290"/>
      <c r="H12" s="351">
        <f>$E12*$H$6*(1+G12)</f>
        <v>0</v>
      </c>
      <c r="I12" s="352">
        <f>IF($H$6=0,0,H12/$H$6)</f>
        <v>0</v>
      </c>
      <c r="J12" s="200"/>
      <c r="K12" s="424"/>
      <c r="L12" s="353">
        <f>$E12*$L$6*(1+K12)*(1+K35)*(1-K40)</f>
        <v>0</v>
      </c>
      <c r="M12" s="354">
        <f>IF($L$6=0,0,L12/$L$6)</f>
        <v>0</v>
      </c>
      <c r="N12" s="200"/>
      <c r="O12" s="424"/>
      <c r="P12" s="355">
        <f>$E12*$P$6*(1+O12)*(1+O35)*(1-O40)</f>
        <v>0</v>
      </c>
      <c r="Q12" s="346">
        <f>IF($P$6=0,0,P12/$L$6)</f>
        <v>0</v>
      </c>
      <c r="R12" s="200"/>
      <c r="S12" s="424"/>
      <c r="T12" s="356">
        <f>$E12*$T$6*(1+S12)*(1+S35)*(1-S40)</f>
        <v>0</v>
      </c>
      <c r="U12" s="347">
        <f>IF($T$6=0,0,T12/$L$6)</f>
        <v>0</v>
      </c>
      <c r="V12" s="200"/>
      <c r="W12" s="549"/>
      <c r="X12" s="549"/>
    </row>
    <row r="13" spans="1:24" s="199" customFormat="1" ht="15.75" customHeight="1">
      <c r="A13" s="550"/>
      <c r="B13" s="348" t="s">
        <v>172</v>
      </c>
      <c r="C13" s="288"/>
      <c r="D13" s="349"/>
      <c r="E13" s="302">
        <f>D13/$D$6</f>
        <v>0</v>
      </c>
      <c r="F13" s="357"/>
      <c r="G13" s="290"/>
      <c r="H13" s="351">
        <f>$E13*$H$6*(1+G13)</f>
        <v>0</v>
      </c>
      <c r="I13" s="352">
        <f>IF($H$6=0,0,H13/$H$6)</f>
        <v>0</v>
      </c>
      <c r="J13" s="200"/>
      <c r="K13" s="424"/>
      <c r="L13" s="353">
        <f>$E13*$L$6*(1+K13)*(1+K37)</f>
        <v>0</v>
      </c>
      <c r="M13" s="354">
        <f>IF($L$6=0,0,L13/$L$6)</f>
        <v>0</v>
      </c>
      <c r="N13" s="200"/>
      <c r="O13" s="424"/>
      <c r="P13" s="355">
        <f>$E13*$P$6*(1+O13)*(1+O37)</f>
        <v>0</v>
      </c>
      <c r="Q13" s="346">
        <f>IF($P$6=0,0,P13/$L$6)</f>
        <v>0</v>
      </c>
      <c r="R13" s="200"/>
      <c r="S13" s="424"/>
      <c r="T13" s="356">
        <f>$E13*$T$6*(1+S13)*(1+S37)</f>
        <v>0</v>
      </c>
      <c r="U13" s="347">
        <f>IF($T$6=0,0,T13/$L$6)</f>
        <v>0</v>
      </c>
      <c r="V13" s="200"/>
      <c r="W13" s="305"/>
      <c r="X13" s="305"/>
    </row>
    <row r="14" spans="1:24" s="199" customFormat="1" ht="4.5" customHeight="1">
      <c r="A14" s="550"/>
      <c r="B14" s="348"/>
      <c r="C14" s="288"/>
      <c r="D14" s="358"/>
      <c r="E14" s="273"/>
      <c r="F14" s="357"/>
      <c r="G14" s="290"/>
      <c r="H14" s="351"/>
      <c r="I14" s="352"/>
      <c r="J14" s="200"/>
      <c r="K14" s="425"/>
      <c r="L14" s="353"/>
      <c r="M14" s="354"/>
      <c r="N14" s="200"/>
      <c r="O14" s="425"/>
      <c r="P14" s="355"/>
      <c r="Q14" s="346"/>
      <c r="R14" s="200"/>
      <c r="S14" s="425"/>
      <c r="T14" s="356"/>
      <c r="U14" s="347"/>
      <c r="V14" s="200"/>
    </row>
    <row r="15" spans="1:24" s="399" customFormat="1" ht="15.75" customHeight="1" thickBot="1">
      <c r="A15" s="550"/>
      <c r="B15" s="390" t="s">
        <v>83</v>
      </c>
      <c r="C15" s="392"/>
      <c r="D15" s="393">
        <f>D10-D12-D13</f>
        <v>0</v>
      </c>
      <c r="E15" s="394">
        <f>D15/$D$6</f>
        <v>0</v>
      </c>
      <c r="F15" s="395"/>
      <c r="G15" s="396"/>
      <c r="H15" s="366">
        <f>H10-H12-H13</f>
        <v>0</v>
      </c>
      <c r="I15" s="397">
        <f>IF($H$6=0,0,H15/$H$6)</f>
        <v>0</v>
      </c>
      <c r="J15" s="398"/>
      <c r="K15" s="426"/>
      <c r="L15" s="366">
        <f>L10-L12-L13</f>
        <v>0</v>
      </c>
      <c r="M15" s="304">
        <f t="shared" ref="M15" si="0">IF(L12=0,0,L15/$L$6)</f>
        <v>0</v>
      </c>
      <c r="N15" s="398"/>
      <c r="O15" s="426"/>
      <c r="P15" s="366">
        <f>P10-P12-P13</f>
        <v>0</v>
      </c>
      <c r="Q15" s="304">
        <f>IF(P12=0,0,P15/$L$6)</f>
        <v>0</v>
      </c>
      <c r="R15" s="398"/>
      <c r="S15" s="426"/>
      <c r="T15" s="366">
        <f>T10-T12-T13</f>
        <v>0</v>
      </c>
      <c r="U15" s="304">
        <f>IF(T12=0,0,T15/$L$6)</f>
        <v>0</v>
      </c>
      <c r="V15" s="398"/>
    </row>
    <row r="16" spans="1:24" s="200" customFormat="1" ht="4.5" customHeight="1" thickBot="1">
      <c r="B16" s="387"/>
      <c r="C16" s="368"/>
      <c r="D16" s="369"/>
      <c r="E16" s="370"/>
      <c r="F16" s="371"/>
      <c r="G16" s="372"/>
      <c r="H16" s="369"/>
      <c r="I16" s="373"/>
      <c r="J16" s="371"/>
      <c r="K16" s="427"/>
      <c r="L16" s="374"/>
      <c r="M16" s="375"/>
      <c r="N16" s="371"/>
      <c r="O16" s="429"/>
      <c r="P16" s="376"/>
      <c r="Q16" s="377"/>
      <c r="R16" s="371"/>
      <c r="S16" s="430"/>
      <c r="T16" s="378"/>
      <c r="U16" s="379"/>
      <c r="V16" s="344"/>
    </row>
    <row r="17" spans="2:22" s="199" customFormat="1">
      <c r="B17" s="360" t="s">
        <v>182</v>
      </c>
      <c r="C17" s="288"/>
      <c r="D17" s="349"/>
      <c r="E17" s="361">
        <f>D17/$D$6</f>
        <v>0</v>
      </c>
      <c r="F17" s="357"/>
      <c r="G17" s="290"/>
      <c r="H17" s="351">
        <f>$E17*$H$6*(1+G17)</f>
        <v>0</v>
      </c>
      <c r="I17" s="352">
        <f t="shared" ref="I17" si="1">IF($H$6=0,0,H17/$H$6)</f>
        <v>0</v>
      </c>
      <c r="J17" s="200"/>
      <c r="K17" s="424"/>
      <c r="L17" s="362">
        <f>$E17*L$6*(1+$K17)</f>
        <v>0</v>
      </c>
      <c r="M17" s="354">
        <f>IF($L$6=0,0,L17/$L$6)</f>
        <v>0</v>
      </c>
      <c r="N17" s="200"/>
      <c r="O17" s="424"/>
      <c r="P17" s="363">
        <f>$E17*P$6*(1+$O17)</f>
        <v>0</v>
      </c>
      <c r="Q17" s="346">
        <f t="shared" ref="Q17" si="2">IF($P$6=0,0,P17/$L$6)</f>
        <v>0</v>
      </c>
      <c r="R17" s="200"/>
      <c r="S17" s="424"/>
      <c r="T17" s="364">
        <f>$E17*T$6*(1+$S17)</f>
        <v>0</v>
      </c>
      <c r="U17" s="347">
        <f t="shared" ref="U17" si="3">IF($T$6=0,0,T17/$L$6)</f>
        <v>0</v>
      </c>
      <c r="V17" s="200"/>
    </row>
    <row r="18" spans="2:22" s="199" customFormat="1">
      <c r="B18" s="360" t="s">
        <v>177</v>
      </c>
      <c r="C18" s="288"/>
      <c r="D18" s="349"/>
      <c r="E18" s="302">
        <f>IF(D18="",0,D18/$D$6)</f>
        <v>0</v>
      </c>
      <c r="F18" s="350"/>
      <c r="G18" s="290"/>
      <c r="H18" s="351">
        <f t="shared" ref="H18:H32" si="4">$E18*$H$6*(1+G18)</f>
        <v>0</v>
      </c>
      <c r="I18" s="352">
        <f t="shared" ref="I18:I32" si="5">IF($H$6=0,0,H18/$H$6)</f>
        <v>0</v>
      </c>
      <c r="J18" s="200"/>
      <c r="K18" s="424"/>
      <c r="L18" s="362">
        <f t="shared" ref="L18:L32" si="6">$E18*L$6*(1+$K18)</f>
        <v>0</v>
      </c>
      <c r="M18" s="354">
        <f>IF($L$6=0,0,L18/$L$6)</f>
        <v>0</v>
      </c>
      <c r="N18" s="200"/>
      <c r="O18" s="424"/>
      <c r="P18" s="363">
        <f t="shared" ref="P18:P32" si="7">$E18*P$6*(1+$O18)</f>
        <v>0</v>
      </c>
      <c r="Q18" s="346">
        <f t="shared" ref="Q18:Q32" si="8">IF($P$6=0,0,P18/$L$6)</f>
        <v>0</v>
      </c>
      <c r="R18" s="200"/>
      <c r="S18" s="424"/>
      <c r="T18" s="364">
        <f t="shared" ref="T18:T32" si="9">$E18*T$6*(1+$S18)</f>
        <v>0</v>
      </c>
      <c r="U18" s="347">
        <f t="shared" ref="U18:U32" si="10">IF($T$6=0,0,T18/$L$6)</f>
        <v>0</v>
      </c>
      <c r="V18" s="200"/>
    </row>
    <row r="19" spans="2:22" s="199" customFormat="1">
      <c r="B19" s="360" t="s">
        <v>178</v>
      </c>
      <c r="C19" s="288"/>
      <c r="D19" s="349"/>
      <c r="E19" s="302">
        <f>D19/$D$6</f>
        <v>0</v>
      </c>
      <c r="F19" s="350"/>
      <c r="G19" s="290"/>
      <c r="H19" s="351">
        <f t="shared" si="4"/>
        <v>0</v>
      </c>
      <c r="I19" s="352">
        <f t="shared" si="5"/>
        <v>0</v>
      </c>
      <c r="J19" s="200"/>
      <c r="K19" s="424"/>
      <c r="L19" s="362">
        <f t="shared" si="6"/>
        <v>0</v>
      </c>
      <c r="M19" s="354">
        <f>IF($L$6=0,0,L19/$L$6)</f>
        <v>0</v>
      </c>
      <c r="N19" s="200"/>
      <c r="O19" s="424"/>
      <c r="P19" s="363">
        <f t="shared" si="7"/>
        <v>0</v>
      </c>
      <c r="Q19" s="346">
        <f t="shared" si="8"/>
        <v>0</v>
      </c>
      <c r="R19" s="200"/>
      <c r="S19" s="424"/>
      <c r="T19" s="364">
        <f t="shared" si="9"/>
        <v>0</v>
      </c>
      <c r="U19" s="347">
        <f t="shared" si="10"/>
        <v>0</v>
      </c>
      <c r="V19" s="200"/>
    </row>
    <row r="20" spans="2:22" s="199" customFormat="1">
      <c r="B20" s="360" t="s">
        <v>180</v>
      </c>
      <c r="C20" s="288"/>
      <c r="D20" s="349"/>
      <c r="E20" s="302">
        <f>D20/$D$6</f>
        <v>0</v>
      </c>
      <c r="F20" s="350"/>
      <c r="G20" s="290"/>
      <c r="H20" s="351">
        <f t="shared" si="4"/>
        <v>0</v>
      </c>
      <c r="I20" s="352">
        <f t="shared" si="5"/>
        <v>0</v>
      </c>
      <c r="J20" s="200"/>
      <c r="K20" s="424"/>
      <c r="L20" s="362">
        <f t="shared" si="6"/>
        <v>0</v>
      </c>
      <c r="M20" s="354">
        <f>IF($L$6=0,0,L20/$L$6)</f>
        <v>0</v>
      </c>
      <c r="N20" s="200"/>
      <c r="O20" s="424"/>
      <c r="P20" s="363">
        <f t="shared" si="7"/>
        <v>0</v>
      </c>
      <c r="Q20" s="346">
        <f t="shared" si="8"/>
        <v>0</v>
      </c>
      <c r="R20" s="200"/>
      <c r="S20" s="424"/>
      <c r="T20" s="364">
        <f t="shared" si="9"/>
        <v>0</v>
      </c>
      <c r="U20" s="347">
        <f t="shared" si="10"/>
        <v>0</v>
      </c>
      <c r="V20" s="200"/>
    </row>
    <row r="21" spans="2:22" s="199" customFormat="1">
      <c r="B21" s="360" t="s">
        <v>179</v>
      </c>
      <c r="C21" s="288"/>
      <c r="D21" s="349"/>
      <c r="E21" s="302">
        <f>D21/$D$6</f>
        <v>0</v>
      </c>
      <c r="F21" s="350"/>
      <c r="G21" s="290"/>
      <c r="H21" s="351">
        <f t="shared" si="4"/>
        <v>0</v>
      </c>
      <c r="I21" s="352">
        <f t="shared" si="5"/>
        <v>0</v>
      </c>
      <c r="J21" s="200"/>
      <c r="K21" s="424"/>
      <c r="L21" s="362">
        <f t="shared" si="6"/>
        <v>0</v>
      </c>
      <c r="M21" s="354">
        <f>IF($L$6=0,0,L21/$L$6)</f>
        <v>0</v>
      </c>
      <c r="N21" s="200"/>
      <c r="O21" s="424"/>
      <c r="P21" s="363">
        <f t="shared" si="7"/>
        <v>0</v>
      </c>
      <c r="Q21" s="346">
        <f t="shared" si="8"/>
        <v>0</v>
      </c>
      <c r="R21" s="200"/>
      <c r="S21" s="424"/>
      <c r="T21" s="364">
        <f t="shared" si="9"/>
        <v>0</v>
      </c>
      <c r="U21" s="347">
        <f t="shared" si="10"/>
        <v>0</v>
      </c>
      <c r="V21" s="200"/>
    </row>
    <row r="22" spans="2:22" s="199" customFormat="1">
      <c r="B22" s="360" t="s">
        <v>191</v>
      </c>
      <c r="C22" s="288"/>
      <c r="D22" s="349"/>
      <c r="E22" s="302">
        <f>D22/$D$6</f>
        <v>0</v>
      </c>
      <c r="F22" s="350"/>
      <c r="G22" s="290"/>
      <c r="H22" s="351">
        <f t="shared" si="4"/>
        <v>0</v>
      </c>
      <c r="I22" s="352">
        <f t="shared" si="5"/>
        <v>0</v>
      </c>
      <c r="J22" s="200"/>
      <c r="K22" s="424"/>
      <c r="L22" s="362">
        <f t="shared" si="6"/>
        <v>0</v>
      </c>
      <c r="M22" s="354">
        <f t="shared" ref="M22:M32" si="11">IF($L$6=0,0,L22/$L$6)</f>
        <v>0</v>
      </c>
      <c r="N22" s="200"/>
      <c r="O22" s="424"/>
      <c r="P22" s="363">
        <f t="shared" si="7"/>
        <v>0</v>
      </c>
      <c r="Q22" s="346">
        <f t="shared" si="8"/>
        <v>0</v>
      </c>
      <c r="R22" s="200"/>
      <c r="S22" s="424"/>
      <c r="T22" s="364">
        <f t="shared" si="9"/>
        <v>0</v>
      </c>
      <c r="U22" s="347">
        <f t="shared" si="10"/>
        <v>0</v>
      </c>
      <c r="V22" s="200"/>
    </row>
    <row r="23" spans="2:22" s="199" customFormat="1">
      <c r="B23" s="360" t="s">
        <v>221</v>
      </c>
      <c r="C23" s="288"/>
      <c r="D23" s="349"/>
      <c r="E23" s="302">
        <f>D23/$D$6</f>
        <v>0</v>
      </c>
      <c r="F23" s="350"/>
      <c r="G23" s="290"/>
      <c r="H23" s="351">
        <f>$E23*$H$6*(1+G23)</f>
        <v>0</v>
      </c>
      <c r="I23" s="352">
        <f t="shared" si="5"/>
        <v>0</v>
      </c>
      <c r="J23" s="200"/>
      <c r="K23" s="424"/>
      <c r="L23" s="362">
        <f t="shared" si="6"/>
        <v>0</v>
      </c>
      <c r="M23" s="354">
        <f t="shared" si="11"/>
        <v>0</v>
      </c>
      <c r="N23" s="200"/>
      <c r="O23" s="424"/>
      <c r="P23" s="363">
        <f t="shared" si="7"/>
        <v>0</v>
      </c>
      <c r="Q23" s="346">
        <f t="shared" si="8"/>
        <v>0</v>
      </c>
      <c r="R23" s="200"/>
      <c r="S23" s="424"/>
      <c r="T23" s="364">
        <f t="shared" si="9"/>
        <v>0</v>
      </c>
      <c r="U23" s="347">
        <f t="shared" si="10"/>
        <v>0</v>
      </c>
      <c r="V23" s="200"/>
    </row>
    <row r="24" spans="2:22" s="199" customFormat="1">
      <c r="B24" s="348" t="s">
        <v>190</v>
      </c>
      <c r="C24" s="288"/>
      <c r="D24" s="272" t="s">
        <v>192</v>
      </c>
      <c r="E24" s="302"/>
      <c r="F24" s="350"/>
      <c r="G24" s="290"/>
      <c r="H24" s="351">
        <f>SUM(References!$R$15:$R$26)</f>
        <v>0</v>
      </c>
      <c r="I24" s="352">
        <f t="shared" si="5"/>
        <v>0</v>
      </c>
      <c r="J24" s="200"/>
      <c r="K24" s="424"/>
      <c r="L24" s="362">
        <f>SUM(References!$AK$15:$AK$26)</f>
        <v>0</v>
      </c>
      <c r="M24" s="354">
        <f t="shared" si="11"/>
        <v>0</v>
      </c>
      <c r="N24" s="200"/>
      <c r="O24" s="424"/>
      <c r="P24" s="363">
        <f>SUM(References!$AK$15:$AK$26)</f>
        <v>0</v>
      </c>
      <c r="Q24" s="346">
        <f t="shared" si="8"/>
        <v>0</v>
      </c>
      <c r="R24" s="200"/>
      <c r="S24" s="424"/>
      <c r="T24" s="364">
        <f>SUM(References!$AK$15:$AK$26)</f>
        <v>0</v>
      </c>
      <c r="U24" s="347">
        <f t="shared" si="10"/>
        <v>0</v>
      </c>
      <c r="V24" s="200"/>
    </row>
    <row r="25" spans="2:22" s="199" customFormat="1">
      <c r="B25" s="360" t="s">
        <v>212</v>
      </c>
      <c r="C25" s="288"/>
      <c r="D25" s="349"/>
      <c r="E25" s="302">
        <f t="shared" ref="E25:E33" si="12">D25/$D$6</f>
        <v>0</v>
      </c>
      <c r="F25" s="350"/>
      <c r="G25" s="290"/>
      <c r="H25" s="351">
        <f t="shared" si="4"/>
        <v>0</v>
      </c>
      <c r="I25" s="352">
        <f t="shared" si="5"/>
        <v>0</v>
      </c>
      <c r="J25" s="200"/>
      <c r="K25" s="424"/>
      <c r="L25" s="362">
        <f t="shared" si="6"/>
        <v>0</v>
      </c>
      <c r="M25" s="354">
        <f t="shared" si="11"/>
        <v>0</v>
      </c>
      <c r="N25" s="200"/>
      <c r="O25" s="424"/>
      <c r="P25" s="363">
        <f t="shared" si="7"/>
        <v>0</v>
      </c>
      <c r="Q25" s="346">
        <f t="shared" si="8"/>
        <v>0</v>
      </c>
      <c r="R25" s="200"/>
      <c r="S25" s="424"/>
      <c r="T25" s="364">
        <f t="shared" si="9"/>
        <v>0</v>
      </c>
      <c r="U25" s="347">
        <f t="shared" si="10"/>
        <v>0</v>
      </c>
      <c r="V25" s="200"/>
    </row>
    <row r="26" spans="2:22" s="199" customFormat="1">
      <c r="B26" s="360" t="s">
        <v>181</v>
      </c>
      <c r="C26" s="288"/>
      <c r="D26" s="349"/>
      <c r="E26" s="302">
        <f t="shared" si="12"/>
        <v>0</v>
      </c>
      <c r="F26" s="350"/>
      <c r="G26" s="290"/>
      <c r="H26" s="351">
        <f t="shared" si="4"/>
        <v>0</v>
      </c>
      <c r="I26" s="352">
        <f t="shared" si="5"/>
        <v>0</v>
      </c>
      <c r="J26" s="200"/>
      <c r="K26" s="424"/>
      <c r="L26" s="362">
        <f t="shared" si="6"/>
        <v>0</v>
      </c>
      <c r="M26" s="354">
        <f t="shared" si="11"/>
        <v>0</v>
      </c>
      <c r="N26" s="200"/>
      <c r="O26" s="424"/>
      <c r="P26" s="363">
        <f t="shared" si="7"/>
        <v>0</v>
      </c>
      <c r="Q26" s="346">
        <f t="shared" si="8"/>
        <v>0</v>
      </c>
      <c r="R26" s="200"/>
      <c r="S26" s="424"/>
      <c r="T26" s="364">
        <f t="shared" si="9"/>
        <v>0</v>
      </c>
      <c r="U26" s="347">
        <f t="shared" si="10"/>
        <v>0</v>
      </c>
      <c r="V26" s="200"/>
    </row>
    <row r="27" spans="2:22" s="199" customFormat="1">
      <c r="B27" s="360" t="s">
        <v>189</v>
      </c>
      <c r="C27" s="288"/>
      <c r="D27" s="349"/>
      <c r="E27" s="302">
        <f t="shared" si="12"/>
        <v>0</v>
      </c>
      <c r="F27" s="350"/>
      <c r="G27" s="290"/>
      <c r="H27" s="351">
        <f t="shared" si="4"/>
        <v>0</v>
      </c>
      <c r="I27" s="352">
        <f t="shared" si="5"/>
        <v>0</v>
      </c>
      <c r="J27" s="200"/>
      <c r="K27" s="424"/>
      <c r="L27" s="362">
        <f t="shared" si="6"/>
        <v>0</v>
      </c>
      <c r="M27" s="354">
        <f t="shared" si="11"/>
        <v>0</v>
      </c>
      <c r="N27" s="200"/>
      <c r="O27" s="424"/>
      <c r="P27" s="363">
        <f t="shared" si="7"/>
        <v>0</v>
      </c>
      <c r="Q27" s="346">
        <f t="shared" si="8"/>
        <v>0</v>
      </c>
      <c r="R27" s="200"/>
      <c r="S27" s="424"/>
      <c r="T27" s="364">
        <f t="shared" si="9"/>
        <v>0</v>
      </c>
      <c r="U27" s="347">
        <f t="shared" si="10"/>
        <v>0</v>
      </c>
      <c r="V27" s="200"/>
    </row>
    <row r="28" spans="2:22" s="199" customFormat="1">
      <c r="B28" s="360"/>
      <c r="C28" s="288"/>
      <c r="D28" s="349"/>
      <c r="E28" s="302">
        <f t="shared" si="12"/>
        <v>0</v>
      </c>
      <c r="F28" s="350"/>
      <c r="G28" s="290"/>
      <c r="H28" s="351">
        <f t="shared" si="4"/>
        <v>0</v>
      </c>
      <c r="I28" s="352">
        <f t="shared" si="5"/>
        <v>0</v>
      </c>
      <c r="J28" s="200"/>
      <c r="K28" s="424"/>
      <c r="L28" s="362">
        <f t="shared" si="6"/>
        <v>0</v>
      </c>
      <c r="M28" s="354">
        <f t="shared" si="11"/>
        <v>0</v>
      </c>
      <c r="N28" s="200"/>
      <c r="O28" s="424"/>
      <c r="P28" s="363">
        <f t="shared" si="7"/>
        <v>0</v>
      </c>
      <c r="Q28" s="346">
        <f t="shared" si="8"/>
        <v>0</v>
      </c>
      <c r="R28" s="200"/>
      <c r="S28" s="424"/>
      <c r="T28" s="364">
        <f t="shared" si="9"/>
        <v>0</v>
      </c>
      <c r="U28" s="347">
        <f t="shared" si="10"/>
        <v>0</v>
      </c>
      <c r="V28" s="200"/>
    </row>
    <row r="29" spans="2:22" s="199" customFormat="1">
      <c r="B29" s="360"/>
      <c r="C29" s="288"/>
      <c r="D29" s="349"/>
      <c r="E29" s="302">
        <f t="shared" si="12"/>
        <v>0</v>
      </c>
      <c r="F29" s="350"/>
      <c r="G29" s="290"/>
      <c r="H29" s="351">
        <f t="shared" si="4"/>
        <v>0</v>
      </c>
      <c r="I29" s="352">
        <f t="shared" si="5"/>
        <v>0</v>
      </c>
      <c r="J29" s="200"/>
      <c r="K29" s="424"/>
      <c r="L29" s="362">
        <f t="shared" si="6"/>
        <v>0</v>
      </c>
      <c r="M29" s="354">
        <f t="shared" si="11"/>
        <v>0</v>
      </c>
      <c r="N29" s="200"/>
      <c r="O29" s="424"/>
      <c r="P29" s="363">
        <f t="shared" si="7"/>
        <v>0</v>
      </c>
      <c r="Q29" s="346">
        <f t="shared" si="8"/>
        <v>0</v>
      </c>
      <c r="R29" s="200"/>
      <c r="S29" s="424"/>
      <c r="T29" s="364">
        <f t="shared" si="9"/>
        <v>0</v>
      </c>
      <c r="U29" s="347">
        <f t="shared" si="10"/>
        <v>0</v>
      </c>
      <c r="V29" s="200"/>
    </row>
    <row r="30" spans="2:22" s="199" customFormat="1">
      <c r="B30" s="360"/>
      <c r="C30" s="288"/>
      <c r="D30" s="349"/>
      <c r="E30" s="302">
        <f t="shared" si="12"/>
        <v>0</v>
      </c>
      <c r="F30" s="350"/>
      <c r="G30" s="290"/>
      <c r="H30" s="351">
        <f t="shared" si="4"/>
        <v>0</v>
      </c>
      <c r="I30" s="352">
        <f t="shared" si="5"/>
        <v>0</v>
      </c>
      <c r="J30" s="200"/>
      <c r="K30" s="424"/>
      <c r="L30" s="362">
        <f t="shared" si="6"/>
        <v>0</v>
      </c>
      <c r="M30" s="354">
        <f t="shared" si="11"/>
        <v>0</v>
      </c>
      <c r="N30" s="200"/>
      <c r="O30" s="424"/>
      <c r="P30" s="363">
        <f t="shared" si="7"/>
        <v>0</v>
      </c>
      <c r="Q30" s="346">
        <f t="shared" si="8"/>
        <v>0</v>
      </c>
      <c r="R30" s="200"/>
      <c r="S30" s="424"/>
      <c r="T30" s="364">
        <f t="shared" si="9"/>
        <v>0</v>
      </c>
      <c r="U30" s="347">
        <f t="shared" si="10"/>
        <v>0</v>
      </c>
      <c r="V30" s="200"/>
    </row>
    <row r="31" spans="2:22" s="199" customFormat="1">
      <c r="B31" s="360"/>
      <c r="C31" s="288"/>
      <c r="D31" s="349"/>
      <c r="E31" s="302">
        <f t="shared" si="12"/>
        <v>0</v>
      </c>
      <c r="F31" s="350"/>
      <c r="G31" s="290"/>
      <c r="H31" s="351">
        <f t="shared" si="4"/>
        <v>0</v>
      </c>
      <c r="I31" s="352">
        <f t="shared" si="5"/>
        <v>0</v>
      </c>
      <c r="J31" s="200"/>
      <c r="K31" s="424"/>
      <c r="L31" s="362">
        <f t="shared" si="6"/>
        <v>0</v>
      </c>
      <c r="M31" s="354">
        <f t="shared" si="11"/>
        <v>0</v>
      </c>
      <c r="N31" s="200"/>
      <c r="O31" s="424"/>
      <c r="P31" s="363">
        <f t="shared" si="7"/>
        <v>0</v>
      </c>
      <c r="Q31" s="346">
        <f t="shared" si="8"/>
        <v>0</v>
      </c>
      <c r="R31" s="200"/>
      <c r="S31" s="424"/>
      <c r="T31" s="364">
        <f t="shared" si="9"/>
        <v>0</v>
      </c>
      <c r="U31" s="347">
        <f t="shared" si="10"/>
        <v>0</v>
      </c>
      <c r="V31" s="200"/>
    </row>
    <row r="32" spans="2:22" s="199" customFormat="1">
      <c r="B32" s="360"/>
      <c r="C32" s="288"/>
      <c r="D32" s="349"/>
      <c r="E32" s="302">
        <f t="shared" si="12"/>
        <v>0</v>
      </c>
      <c r="F32" s="350"/>
      <c r="G32" s="290"/>
      <c r="H32" s="351">
        <f t="shared" si="4"/>
        <v>0</v>
      </c>
      <c r="I32" s="352">
        <f t="shared" si="5"/>
        <v>0</v>
      </c>
      <c r="J32" s="200"/>
      <c r="K32" s="424"/>
      <c r="L32" s="362">
        <f t="shared" si="6"/>
        <v>0</v>
      </c>
      <c r="M32" s="354">
        <f t="shared" si="11"/>
        <v>0</v>
      </c>
      <c r="N32" s="200"/>
      <c r="O32" s="424"/>
      <c r="P32" s="363">
        <f t="shared" si="7"/>
        <v>0</v>
      </c>
      <c r="Q32" s="346">
        <f t="shared" si="8"/>
        <v>0</v>
      </c>
      <c r="R32" s="200"/>
      <c r="S32" s="424"/>
      <c r="T32" s="364">
        <f t="shared" si="9"/>
        <v>0</v>
      </c>
      <c r="U32" s="347">
        <f t="shared" si="10"/>
        <v>0</v>
      </c>
      <c r="V32" s="200"/>
    </row>
    <row r="33" spans="2:24" s="345" customFormat="1" ht="16.5" thickBot="1">
      <c r="B33" s="391" t="s">
        <v>84</v>
      </c>
      <c r="C33" s="400"/>
      <c r="D33" s="401">
        <f>D15-SUM(D17:D32)</f>
        <v>0</v>
      </c>
      <c r="E33" s="394">
        <f t="shared" si="12"/>
        <v>0</v>
      </c>
      <c r="F33" s="402"/>
      <c r="G33" s="297"/>
      <c r="H33" s="366">
        <f>H15-SUM(H17:H32)</f>
        <v>0</v>
      </c>
      <c r="I33" s="367">
        <f>H33/$D$6</f>
        <v>0</v>
      </c>
      <c r="J33" s="403"/>
      <c r="K33" s="428"/>
      <c r="L33" s="366">
        <f>L15-SUM(L17:L32)</f>
        <v>0</v>
      </c>
      <c r="M33" s="367">
        <f>L33/$D$6</f>
        <v>0</v>
      </c>
      <c r="N33" s="403"/>
      <c r="O33" s="428"/>
      <c r="P33" s="366">
        <f>P15-SUM(P17:P32)</f>
        <v>0</v>
      </c>
      <c r="Q33" s="367">
        <f>P33/$D$6</f>
        <v>0</v>
      </c>
      <c r="R33" s="403"/>
      <c r="S33" s="428"/>
      <c r="T33" s="366">
        <f>T15-SUM(T17:T32)</f>
        <v>0</v>
      </c>
      <c r="U33" s="367">
        <f>T33/$D$6</f>
        <v>0</v>
      </c>
      <c r="V33" s="403"/>
    </row>
    <row r="34" spans="2:24" s="200" customFormat="1" ht="4.5" customHeight="1" thickBot="1">
      <c r="B34" s="387"/>
      <c r="C34" s="368"/>
      <c r="D34" s="369"/>
      <c r="E34" s="370"/>
      <c r="F34" s="371"/>
      <c r="G34" s="372"/>
      <c r="H34" s="369"/>
      <c r="I34" s="373"/>
      <c r="J34" s="371"/>
      <c r="K34" s="427"/>
      <c r="L34" s="374"/>
      <c r="M34" s="375"/>
      <c r="N34" s="371"/>
      <c r="O34" s="429"/>
      <c r="P34" s="376"/>
      <c r="Q34" s="377"/>
      <c r="R34" s="371"/>
      <c r="S34" s="430"/>
      <c r="T34" s="378"/>
      <c r="U34" s="379"/>
      <c r="V34" s="344"/>
    </row>
    <row r="35" spans="2:24" s="199" customFormat="1">
      <c r="B35" s="388" t="s">
        <v>1</v>
      </c>
      <c r="C35" s="365"/>
      <c r="D35" s="404"/>
      <c r="E35" s="380" t="s">
        <v>3</v>
      </c>
      <c r="F35" s="359"/>
      <c r="G35" s="290"/>
      <c r="H35" s="408" t="str">
        <f>IF($D$35="","",$D$35)</f>
        <v/>
      </c>
      <c r="I35" s="291" t="str">
        <f>IF(H35="","","%")</f>
        <v/>
      </c>
      <c r="J35" s="381"/>
      <c r="K35" s="483"/>
      <c r="L35" s="431" t="str">
        <f>IF($D$35="","",$D$35+K35)</f>
        <v/>
      </c>
      <c r="M35" s="295" t="str">
        <f>IF(L35="","","%")</f>
        <v/>
      </c>
      <c r="N35" s="381"/>
      <c r="O35" s="485"/>
      <c r="P35" s="416" t="str">
        <f>IF($D$35="","",$D$35+O35)</f>
        <v/>
      </c>
      <c r="Q35" s="298" t="str">
        <f>IF(P35="","","%")</f>
        <v/>
      </c>
      <c r="R35" s="381"/>
      <c r="S35" s="485"/>
      <c r="T35" s="420" t="str">
        <f>IF($D$35="","",$D$35+S35)</f>
        <v/>
      </c>
      <c r="U35" s="301" t="str">
        <f>IF(T35="","","%")</f>
        <v/>
      </c>
      <c r="V35" s="344"/>
      <c r="W35" s="382"/>
    </row>
    <row r="36" spans="2:24" s="199" customFormat="1">
      <c r="B36" s="389" t="s">
        <v>213</v>
      </c>
      <c r="C36" s="365"/>
      <c r="D36" s="405"/>
      <c r="E36" s="380" t="s">
        <v>3</v>
      </c>
      <c r="F36" s="359"/>
      <c r="G36" s="290"/>
      <c r="H36" s="408" t="str">
        <f>IF($D$36="","",$D$36)</f>
        <v/>
      </c>
      <c r="I36" s="291" t="str">
        <f>IF(H36="","","%")</f>
        <v/>
      </c>
      <c r="J36" s="381"/>
      <c r="K36" s="483"/>
      <c r="L36" s="412" t="str">
        <f>IF($D$36="","",$D$36+K36)</f>
        <v/>
      </c>
      <c r="M36" s="295" t="str">
        <f>IF(L36="","","%")</f>
        <v/>
      </c>
      <c r="N36" s="381"/>
      <c r="O36" s="483"/>
      <c r="P36" s="416" t="str">
        <f>IF($D$36="","",$D$36+O36)</f>
        <v/>
      </c>
      <c r="Q36" s="298" t="str">
        <f>IF(P36="","","%")</f>
        <v/>
      </c>
      <c r="R36" s="381"/>
      <c r="S36" s="483"/>
      <c r="T36" s="420" t="str">
        <f>IF($D$36="","",$D$36+S36)</f>
        <v/>
      </c>
      <c r="U36" s="301" t="str">
        <f>IF(T36="","","%")</f>
        <v/>
      </c>
      <c r="V36" s="344"/>
      <c r="W36" s="382"/>
    </row>
    <row r="37" spans="2:24" s="199" customFormat="1">
      <c r="B37" s="388" t="s">
        <v>218</v>
      </c>
      <c r="C37" s="365"/>
      <c r="D37" s="406"/>
      <c r="E37" s="383" t="s">
        <v>219</v>
      </c>
      <c r="F37" s="359"/>
      <c r="G37" s="290"/>
      <c r="H37" s="409" t="str">
        <f>IF($D$37="","",$D$37)</f>
        <v/>
      </c>
      <c r="I37" s="291" t="s">
        <v>219</v>
      </c>
      <c r="J37" s="384"/>
      <c r="K37" s="484"/>
      <c r="L37" s="413" t="str">
        <f>IF($D$37="","",$D$37+K37)</f>
        <v/>
      </c>
      <c r="M37" s="295" t="s">
        <v>219</v>
      </c>
      <c r="N37" s="384"/>
      <c r="O37" s="482"/>
      <c r="P37" s="417" t="str">
        <f>IF($D$37="","",$D$37+O37)</f>
        <v/>
      </c>
      <c r="Q37" s="298" t="s">
        <v>219</v>
      </c>
      <c r="R37" s="384"/>
      <c r="S37" s="482"/>
      <c r="T37" s="421" t="str">
        <f>IF($D$37="","",$D$37+S37)</f>
        <v/>
      </c>
      <c r="U37" s="301" t="s">
        <v>219</v>
      </c>
      <c r="V37" s="344"/>
      <c r="W37" s="382"/>
    </row>
    <row r="38" spans="2:24" s="199" customFormat="1">
      <c r="B38" s="388" t="s">
        <v>220</v>
      </c>
      <c r="C38" s="365"/>
      <c r="D38" s="466" t="str">
        <f>IF(ConstructionEtProd!$D$5=0,"",IF(D37="","",D37*1000/365/ConstructionEtProd!$D$5*1000))</f>
        <v/>
      </c>
      <c r="E38" s="383" t="s">
        <v>4</v>
      </c>
      <c r="F38" s="343"/>
      <c r="G38" s="290"/>
      <c r="H38" s="481" t="str">
        <f>IF(ConstructionEtProd!$D$5=0,"",IF(H37="","",H37*1000/365/ConstructionEtProd!$D$5*1000))</f>
        <v/>
      </c>
      <c r="I38" s="291" t="s">
        <v>4</v>
      </c>
      <c r="J38" s="384"/>
      <c r="K38" s="484"/>
      <c r="L38" s="413" t="str">
        <f>IF($D$38="","",$D$38+K38)</f>
        <v/>
      </c>
      <c r="M38" s="295" t="s">
        <v>4</v>
      </c>
      <c r="N38" s="384"/>
      <c r="O38" s="433"/>
      <c r="P38" s="417" t="str">
        <f>IF($D$38="","",$D$38+O38)</f>
        <v/>
      </c>
      <c r="Q38" s="298" t="s">
        <v>4</v>
      </c>
      <c r="R38" s="384"/>
      <c r="S38" s="433"/>
      <c r="T38" s="432" t="str">
        <f>IF($D$38="","",$D$38+S38)</f>
        <v/>
      </c>
      <c r="U38" s="301" t="s">
        <v>4</v>
      </c>
      <c r="V38" s="344"/>
      <c r="W38" s="382"/>
    </row>
    <row r="39" spans="2:24" s="199" customFormat="1">
      <c r="B39" s="388" t="s">
        <v>18</v>
      </c>
      <c r="C39" s="365"/>
      <c r="D39" s="407"/>
      <c r="E39" s="380" t="s">
        <v>3</v>
      </c>
      <c r="F39" s="343"/>
      <c r="G39" s="290"/>
      <c r="H39" s="410" t="str">
        <f>IF($D$39="","",$D$39)</f>
        <v/>
      </c>
      <c r="I39" s="291" t="str">
        <f>IF(H39="","","%")</f>
        <v/>
      </c>
      <c r="J39" s="381"/>
      <c r="K39" s="483"/>
      <c r="L39" s="414" t="str">
        <f>IF($D$39="","",$D$39+K39)</f>
        <v/>
      </c>
      <c r="M39" s="295" t="str">
        <f>IF(L39="","","%")</f>
        <v/>
      </c>
      <c r="N39" s="381"/>
      <c r="O39" s="483"/>
      <c r="P39" s="418" t="str">
        <f>IF($D$39="","",$D$39+O39)</f>
        <v/>
      </c>
      <c r="Q39" s="298" t="str">
        <f>IF(P39="","","%")</f>
        <v/>
      </c>
      <c r="R39" s="381"/>
      <c r="S39" s="483"/>
      <c r="T39" s="422" t="str">
        <f>IF($D$39="","",$D$39+S39)</f>
        <v/>
      </c>
      <c r="U39" s="301" t="str">
        <f>IF(T39="","","%")</f>
        <v/>
      </c>
      <c r="V39" s="344"/>
      <c r="W39" s="382"/>
    </row>
    <row r="40" spans="2:24" s="199" customFormat="1">
      <c r="B40" s="388" t="s">
        <v>72</v>
      </c>
      <c r="C40" s="365"/>
      <c r="D40" s="407"/>
      <c r="E40" s="380" t="s">
        <v>222</v>
      </c>
      <c r="F40" s="343"/>
      <c r="G40" s="290"/>
      <c r="H40" s="411" t="str">
        <f>IF($D$40="","",$D$40)</f>
        <v/>
      </c>
      <c r="I40" s="291" t="str">
        <f>IF(H40="","","sem.")</f>
        <v/>
      </c>
      <c r="J40" s="344"/>
      <c r="K40" s="482"/>
      <c r="L40" s="415" t="str">
        <f>IF($D$40="","",$D$40+K40)</f>
        <v/>
      </c>
      <c r="M40" s="295" t="s">
        <v>222</v>
      </c>
      <c r="N40" s="344"/>
      <c r="O40" s="482"/>
      <c r="P40" s="419" t="str">
        <f>IF($D$40="","",$D$40+O40)</f>
        <v/>
      </c>
      <c r="Q40" s="298" t="s">
        <v>222</v>
      </c>
      <c r="R40" s="344"/>
      <c r="S40" s="482"/>
      <c r="T40" s="423" t="str">
        <f>IF($D$40="","",$D$40+S40)</f>
        <v/>
      </c>
      <c r="U40" s="301" t="s">
        <v>222</v>
      </c>
      <c r="V40" s="344"/>
      <c r="W40" s="382"/>
    </row>
    <row r="41" spans="2:24" ht="4.5" customHeight="1" thickBot="1">
      <c r="B41" s="59"/>
      <c r="C41" s="60"/>
      <c r="D41" s="89"/>
      <c r="E41" s="239"/>
      <c r="F41" s="135"/>
      <c r="G41" s="85"/>
      <c r="H41" s="86"/>
      <c r="I41" s="243"/>
      <c r="J41" s="83"/>
      <c r="K41" s="90"/>
      <c r="L41" s="87"/>
      <c r="M41" s="244"/>
      <c r="N41" s="83"/>
      <c r="O41" s="90"/>
      <c r="P41" s="88"/>
      <c r="Q41" s="250"/>
      <c r="R41" s="83"/>
      <c r="S41" s="90"/>
      <c r="T41" s="91"/>
      <c r="U41" s="251"/>
      <c r="V41" s="83"/>
    </row>
    <row r="42" spans="2:24" ht="16.5" thickBot="1"/>
    <row r="43" spans="2:24" s="185" customFormat="1" ht="19.5" customHeight="1">
      <c r="B43" s="37"/>
      <c r="C43" s="37"/>
      <c r="D43" s="547" t="s">
        <v>214</v>
      </c>
      <c r="E43" s="547"/>
      <c r="F43" s="547"/>
      <c r="G43" s="547"/>
      <c r="H43" s="547"/>
      <c r="I43" s="547"/>
      <c r="J43" s="187"/>
      <c r="K43" s="529" t="s">
        <v>215</v>
      </c>
      <c r="L43" s="530"/>
      <c r="M43" s="531"/>
      <c r="N43" s="259"/>
      <c r="O43" s="535" t="s">
        <v>216</v>
      </c>
      <c r="P43" s="536"/>
      <c r="Q43" s="537"/>
      <c r="R43" s="259"/>
      <c r="S43" s="541" t="s">
        <v>217</v>
      </c>
      <c r="T43" s="542"/>
      <c r="U43" s="543"/>
      <c r="V43" s="187"/>
    </row>
    <row r="44" spans="2:24" s="80" customFormat="1" ht="30.75" customHeight="1" thickBot="1">
      <c r="B44" s="37"/>
      <c r="C44" s="37"/>
      <c r="D44" s="548"/>
      <c r="E44" s="548"/>
      <c r="F44" s="548"/>
      <c r="G44" s="548"/>
      <c r="H44" s="548"/>
      <c r="I44" s="548"/>
      <c r="J44" s="81"/>
      <c r="K44" s="532"/>
      <c r="L44" s="533"/>
      <c r="M44" s="534"/>
      <c r="N44" s="260"/>
      <c r="O44" s="538"/>
      <c r="P44" s="539"/>
      <c r="Q44" s="540"/>
      <c r="R44" s="260"/>
      <c r="S44" s="544"/>
      <c r="T44" s="545"/>
      <c r="U44" s="546"/>
      <c r="V44" s="82"/>
      <c r="W44" s="37"/>
      <c r="X44" s="37"/>
    </row>
    <row r="45" spans="2:24">
      <c r="D45" s="252"/>
      <c r="E45" s="253"/>
      <c r="F45" s="254"/>
      <c r="G45" s="254"/>
      <c r="H45" s="255"/>
      <c r="I45" s="265" t="s">
        <v>135</v>
      </c>
      <c r="J45" s="95"/>
      <c r="K45" s="261" t="str">
        <f>IF(L45&gt;0,"+",IF(L45&lt;0,"–",""))</f>
        <v/>
      </c>
      <c r="L45" s="256">
        <f>L15-$H15</f>
        <v>0</v>
      </c>
      <c r="M45" s="257"/>
      <c r="O45" s="261" t="str">
        <f>IF(P45&gt;0,"+",IF(P45&lt;0,"–",""))</f>
        <v/>
      </c>
      <c r="P45" s="256">
        <f>P15-$H15</f>
        <v>0</v>
      </c>
      <c r="Q45" s="258"/>
      <c r="S45" s="261" t="str">
        <f>IF(T45&gt;0,"+",IF(T45&lt;0,"–",""))</f>
        <v/>
      </c>
      <c r="T45" s="256">
        <f>T15-$H15</f>
        <v>0</v>
      </c>
      <c r="U45" s="258"/>
    </row>
    <row r="46" spans="2:24">
      <c r="D46" s="92"/>
      <c r="E46" s="240"/>
      <c r="F46" s="42"/>
      <c r="G46" s="42"/>
      <c r="H46" s="93"/>
      <c r="I46" s="266" t="s">
        <v>195</v>
      </c>
      <c r="J46" s="95"/>
      <c r="K46" s="262" t="str">
        <f>IF(L46&gt;0,"+",IF(L46&lt;0,"–",""))</f>
        <v/>
      </c>
      <c r="L46" s="96">
        <f>L24-H24</f>
        <v>0</v>
      </c>
      <c r="M46" s="245"/>
      <c r="O46" s="262" t="str">
        <f>IF(P46&gt;0,"+",IF(P46&lt;0,"–",""))</f>
        <v/>
      </c>
      <c r="P46" s="96">
        <f>P24-H24</f>
        <v>0</v>
      </c>
      <c r="Q46" s="245"/>
      <c r="S46" s="262" t="str">
        <f>IF(T46&gt;0,"+",IF(T46&lt;0,"–",""))</f>
        <v/>
      </c>
      <c r="T46" s="96">
        <f>T24-H24</f>
        <v>0</v>
      </c>
      <c r="U46" s="245"/>
    </row>
    <row r="47" spans="2:24">
      <c r="D47" s="92"/>
      <c r="E47" s="240"/>
      <c r="F47" s="42"/>
      <c r="G47" s="42"/>
      <c r="H47" s="93"/>
      <c r="I47" s="266" t="s">
        <v>188</v>
      </c>
      <c r="J47" s="95"/>
      <c r="K47" s="262" t="str">
        <f>IF(L47&gt;0,"–",IF(L47&lt;0,"+",""))</f>
        <v/>
      </c>
      <c r="L47" s="96">
        <f>IF(SUM(L17:L23,L25:L32)-SUM($H$17:$H$23,$H$25:$H$32)&lt;0,(SUM(L17:L23,L25:L32)-SUM($H$17:$H$23,$H$25:$H$32))*-1,SUM(L17:L23,L25:L32)-SUM($H$17:$H$23,$H$25:$H$32))</f>
        <v>0</v>
      </c>
      <c r="M47" s="245"/>
      <c r="O47" s="262" t="str">
        <f>IF(P47&gt;0,"–",IF(P47&lt;0,"+",""))</f>
        <v/>
      </c>
      <c r="P47" s="96">
        <f>IF(SUM(P17:P23,P25:P32)-SUM($H$17:$H$23,$H$25:$H$32)&lt;0,(SUM(P17:P23,P25:P32)-SUM($H$17:$H$23,$H$25:$H$32))*-1,SUM(P17:P23,P25:P32)-SUM($H$17:$H$23,$H$25:$H$32))</f>
        <v>0</v>
      </c>
      <c r="Q47" s="245"/>
      <c r="S47" s="262" t="str">
        <f>IF(T47&gt;0,"–",IF(T47&lt;0,"+",""))</f>
        <v/>
      </c>
      <c r="T47" s="96">
        <f>IF(SUM(T17:T23,T25:T32)-SUM($H$17:$H$23,$H$25:$H$32)&lt;0,(SUM(T17:T23,T25:T32)-SUM($H$17:$H$23,$H$25:$H$32))*-1,SUM(T17:T23,T25:T32)-SUM($H$17:$H$23,$H$25:$H$32))</f>
        <v>0</v>
      </c>
      <c r="U47" s="245"/>
    </row>
    <row r="48" spans="2:24" s="110" customFormat="1" ht="18.75">
      <c r="B48" s="37"/>
      <c r="C48" s="37"/>
      <c r="D48" s="101"/>
      <c r="E48" s="241"/>
      <c r="F48" s="102"/>
      <c r="G48" s="102"/>
      <c r="H48" s="103"/>
      <c r="I48" s="267" t="s">
        <v>136</v>
      </c>
      <c r="J48" s="104"/>
      <c r="K48" s="263" t="str">
        <f>IF(L48&gt;0,"–",IF(L48&lt;0,"+",""))</f>
        <v/>
      </c>
      <c r="L48" s="106">
        <f>(-L45-L47-L46)*-1</f>
        <v>0</v>
      </c>
      <c r="M48" s="246"/>
      <c r="N48" s="104"/>
      <c r="O48" s="263" t="str">
        <f>IF(P48&gt;0,"–",IF(P48&lt;0,"+",""))</f>
        <v/>
      </c>
      <c r="P48" s="106">
        <f>(-P45-P47-P46)*-1</f>
        <v>0</v>
      </c>
      <c r="Q48" s="245"/>
      <c r="R48" s="79"/>
      <c r="S48" s="263" t="str">
        <f>IF(T48&gt;0,"–",IF(T48&lt;0,"+",""))</f>
        <v/>
      </c>
      <c r="T48" s="106">
        <f>(-T45-T47-T46)*-1</f>
        <v>0</v>
      </c>
      <c r="U48" s="246"/>
      <c r="V48" s="109"/>
    </row>
    <row r="49" spans="2:23">
      <c r="D49" s="97"/>
      <c r="E49" s="242"/>
      <c r="F49" s="98"/>
      <c r="G49" s="98"/>
      <c r="H49" s="99"/>
      <c r="I49" s="268" t="s">
        <v>197</v>
      </c>
      <c r="J49" s="95"/>
      <c r="K49" s="264" t="str">
        <f>IF(L49&gt;0,"+",IF(L49&lt;0,"–",""))</f>
        <v/>
      </c>
      <c r="L49" s="100">
        <f>ConstructionEtProd!E53*0.04-ConstructionEtProd!G53*0.04</f>
        <v>0</v>
      </c>
      <c r="M49" s="247"/>
      <c r="N49" s="95"/>
      <c r="O49" s="264" t="str">
        <f t="shared" ref="O49" si="13">IF(P49&gt;0,"+",IF(P49&lt;0,"–",""))</f>
        <v/>
      </c>
      <c r="P49" s="100">
        <f>L49</f>
        <v>0</v>
      </c>
      <c r="Q49" s="247"/>
      <c r="R49" s="95"/>
      <c r="S49" s="264" t="str">
        <f t="shared" ref="S49" si="14">IF(T49&gt;0,"+",IF(T49&lt;0,"–",""))</f>
        <v/>
      </c>
      <c r="T49" s="100">
        <f>L49</f>
        <v>0</v>
      </c>
      <c r="U49" s="247"/>
      <c r="W49" s="36"/>
    </row>
    <row r="50" spans="2:23" s="110" customFormat="1" ht="18.75">
      <c r="B50" s="37"/>
      <c r="C50" s="37"/>
      <c r="D50" s="101"/>
      <c r="E50" s="241"/>
      <c r="F50" s="102"/>
      <c r="G50" s="102"/>
      <c r="H50" s="103"/>
      <c r="I50" s="267" t="s">
        <v>137</v>
      </c>
      <c r="J50" s="104"/>
      <c r="K50" s="263" t="str">
        <f>IF(L50&gt;0,"–",IF(L50&lt;0,"+",""))</f>
        <v/>
      </c>
      <c r="L50" s="106">
        <f>(-L45-L47-L46-L49)*-1</f>
        <v>0</v>
      </c>
      <c r="M50" s="246"/>
      <c r="N50" s="104"/>
      <c r="O50" s="263" t="str">
        <f>IF(P50&gt;0,"–",IF(P50&lt;0,"+",""))</f>
        <v/>
      </c>
      <c r="P50" s="118">
        <f>(-P45-P47-P46-P49)*-1</f>
        <v>0</v>
      </c>
      <c r="Q50" s="246"/>
      <c r="R50" s="104"/>
      <c r="S50" s="263" t="str">
        <f>IF(T50&gt;0,"–",IF(T50&lt;0,"+",""))</f>
        <v/>
      </c>
      <c r="T50" s="118">
        <f>(-T45-T47-T46-T49)*-1</f>
        <v>0</v>
      </c>
      <c r="U50" s="246"/>
      <c r="V50" s="109"/>
    </row>
    <row r="51" spans="2:23" s="434" customFormat="1">
      <c r="D51" s="435"/>
      <c r="E51" s="436"/>
      <c r="F51" s="437"/>
      <c r="G51" s="437"/>
      <c r="H51" s="438"/>
      <c r="I51" s="439" t="s">
        <v>156</v>
      </c>
      <c r="J51" s="440"/>
      <c r="K51" s="441" t="str">
        <f t="shared" ref="K51:K52" si="15">IF(L51&gt;0,"–",IF(L51&lt;0,"+",""))</f>
        <v/>
      </c>
      <c r="L51" s="442">
        <f>IF((ConstructionEtProd!$D$5+ConstructionEtProd!$D$12-ConstructionEtProd!$D$14)=0,0,L50/(ConstructionEtProd!$D$5+ConstructionEtProd!$D$12-ConstructionEtProd!$D$14))</f>
        <v>0</v>
      </c>
      <c r="M51" s="443"/>
      <c r="N51" s="444"/>
      <c r="O51" s="441" t="str">
        <f t="shared" ref="O51:O52" si="16">IF(P51&gt;0,"–",IF(P51&lt;0,"+",""))</f>
        <v/>
      </c>
      <c r="P51" s="442">
        <f>IF((ConstructionEtProd!$D$5+ConstructionEtProd!$D$12-ConstructionEtProd!$D$14)=0,0,P50/(ConstructionEtProd!$D$5+ConstructionEtProd!$D$12-ConstructionEtProd!$D$14))</f>
        <v>0</v>
      </c>
      <c r="Q51" s="443"/>
      <c r="R51" s="444"/>
      <c r="S51" s="441" t="str">
        <f t="shared" ref="S51:S52" si="17">IF(T51&gt;0,"–",IF(T51&lt;0,"+",""))</f>
        <v/>
      </c>
      <c r="T51" s="442">
        <f>IF((ConstructionEtProd!$D$5+ConstructionEtProd!$D$12-ConstructionEtProd!$D$14)=0,0,T50/(ConstructionEtProd!$D$5+ConstructionEtProd!$D$12-ConstructionEtProd!$D$14))</f>
        <v>0</v>
      </c>
      <c r="U51" s="443"/>
      <c r="V51" s="444"/>
    </row>
    <row r="52" spans="2:23" s="434" customFormat="1">
      <c r="D52" s="445"/>
      <c r="E52" s="446"/>
      <c r="F52" s="447"/>
      <c r="G52" s="447"/>
      <c r="H52" s="448"/>
      <c r="I52" s="449" t="s">
        <v>196</v>
      </c>
      <c r="J52" s="440"/>
      <c r="K52" s="450" t="str">
        <f t="shared" si="15"/>
        <v/>
      </c>
      <c r="L52" s="451">
        <f>IF(L6=0,0,L50/L$6)</f>
        <v>0</v>
      </c>
      <c r="M52" s="452"/>
      <c r="N52" s="444"/>
      <c r="O52" s="450" t="str">
        <f t="shared" si="16"/>
        <v/>
      </c>
      <c r="P52" s="451">
        <f>IF(P6=0,0,P50/P$6)</f>
        <v>0</v>
      </c>
      <c r="Q52" s="452"/>
      <c r="R52" s="444"/>
      <c r="S52" s="450" t="str">
        <f t="shared" si="17"/>
        <v/>
      </c>
      <c r="T52" s="451">
        <f>IF(T6=0,0,T50/T$6)</f>
        <v>0</v>
      </c>
      <c r="U52" s="452"/>
      <c r="V52" s="444"/>
    </row>
    <row r="53" spans="2:23">
      <c r="D53" s="92"/>
      <c r="E53" s="240"/>
      <c r="F53" s="42"/>
      <c r="G53" s="42"/>
      <c r="H53" s="93"/>
      <c r="I53" s="266" t="s">
        <v>198</v>
      </c>
      <c r="J53" s="95"/>
      <c r="K53" s="262" t="str">
        <f t="shared" ref="K53" si="18">IF(L53&gt;0,"+",IF(L53&lt;0,"–",""))</f>
        <v/>
      </c>
      <c r="L53" s="96">
        <f>SUM(References!$AL$15:$AL$26)-SUM(References!$S$15:$S$26)</f>
        <v>0</v>
      </c>
      <c r="M53" s="245"/>
      <c r="N53" s="95"/>
      <c r="O53" s="262" t="str">
        <f t="shared" ref="O53" si="19">IF(P53&gt;0,"+",IF(P53&lt;0,"–",""))</f>
        <v/>
      </c>
      <c r="P53" s="96">
        <f>L53</f>
        <v>0</v>
      </c>
      <c r="Q53" s="245"/>
      <c r="R53" s="95"/>
      <c r="S53" s="262" t="str">
        <f t="shared" ref="S53" si="20">IF(T53&gt;0,"+",IF(T53&lt;0,"–",""))</f>
        <v/>
      </c>
      <c r="T53" s="96">
        <f>L53</f>
        <v>0</v>
      </c>
      <c r="U53" s="245"/>
    </row>
    <row r="54" spans="2:23" ht="18.75">
      <c r="D54" s="92"/>
      <c r="E54" s="240"/>
      <c r="F54" s="42"/>
      <c r="G54" s="42"/>
      <c r="H54" s="93"/>
      <c r="I54" s="267" t="s">
        <v>199</v>
      </c>
      <c r="J54" s="104"/>
      <c r="K54" s="263" t="str">
        <f>IF(L54&gt;0,"–",IF(L54&lt;0,"+",""))</f>
        <v/>
      </c>
      <c r="L54" s="119">
        <f>(-L45-L47-L46-L53)*-1</f>
        <v>0</v>
      </c>
      <c r="M54" s="248"/>
      <c r="N54" s="107"/>
      <c r="O54" s="263" t="str">
        <f>IF(P54&gt;0,"–",IF(P54&lt;0,"+",""))</f>
        <v/>
      </c>
      <c r="P54" s="119">
        <f>(-P45-P47-P46-P53)*-1</f>
        <v>0</v>
      </c>
      <c r="Q54" s="248"/>
      <c r="R54" s="107"/>
      <c r="S54" s="263" t="str">
        <f>IF(T54&gt;0,"–",IF(T54&lt;0,"+",""))</f>
        <v/>
      </c>
      <c r="T54" s="119">
        <f>(-T45-T47-T46-T53)*-1</f>
        <v>0</v>
      </c>
      <c r="U54" s="246"/>
    </row>
    <row r="55" spans="2:23" s="434" customFormat="1">
      <c r="D55" s="435"/>
      <c r="E55" s="436"/>
      <c r="F55" s="437"/>
      <c r="G55" s="437"/>
      <c r="H55" s="438"/>
      <c r="I55" s="439" t="s">
        <v>156</v>
      </c>
      <c r="J55" s="440"/>
      <c r="K55" s="441" t="str">
        <f>IF(L55&gt;0,"–",IF(L55&lt;0,"+",""))</f>
        <v/>
      </c>
      <c r="L55" s="453">
        <f>IF((ConstructionEtProd!$D$5+ConstructionEtProd!$D$12-ConstructionEtProd!$D$14)=0,0,L54/(ConstructionEtProd!$D$5+ConstructionEtProd!$D$12-ConstructionEtProd!$D$14))</f>
        <v>0</v>
      </c>
      <c r="M55" s="454"/>
      <c r="N55" s="444"/>
      <c r="O55" s="441" t="str">
        <f>IF(P55&gt;0,"–",IF(P55&lt;0,"+",""))</f>
        <v/>
      </c>
      <c r="P55" s="453">
        <f>IF((ConstructionEtProd!$D$5+ConstructionEtProd!$D$12-ConstructionEtProd!$D$14)=0,0,P54/(ConstructionEtProd!$D$5+ConstructionEtProd!$D$12-ConstructionEtProd!$D$14))</f>
        <v>0</v>
      </c>
      <c r="Q55" s="454"/>
      <c r="R55" s="444"/>
      <c r="S55" s="441" t="str">
        <f>IF(T55&gt;0,"–",IF(T55&lt;0,"+",""))</f>
        <v/>
      </c>
      <c r="T55" s="453">
        <f>IF((ConstructionEtProd!$D$5+ConstructionEtProd!$D$12-ConstructionEtProd!$D$14)=0,0,T54/(ConstructionEtProd!$D$5+ConstructionEtProd!$D$12-ConstructionEtProd!$D$14))</f>
        <v>0</v>
      </c>
      <c r="U55" s="443"/>
      <c r="V55" s="444"/>
    </row>
    <row r="56" spans="2:23" s="434" customFormat="1" ht="16.5" thickBot="1">
      <c r="D56" s="455"/>
      <c r="E56" s="456"/>
      <c r="F56" s="457"/>
      <c r="G56" s="457"/>
      <c r="H56" s="458"/>
      <c r="I56" s="459" t="s">
        <v>196</v>
      </c>
      <c r="J56" s="440"/>
      <c r="K56" s="460" t="str">
        <f t="shared" ref="K56" si="21">IF(L56&gt;0,"–",IF(L56&lt;0,"+",""))</f>
        <v/>
      </c>
      <c r="L56" s="461">
        <f>IF(L6=0,0,L54/L$6)</f>
        <v>0</v>
      </c>
      <c r="M56" s="462"/>
      <c r="N56" s="444"/>
      <c r="O56" s="463" t="str">
        <f t="shared" ref="O56" si="22">IF(P56&gt;0,"–",IF(P56&lt;0,"+",""))</f>
        <v/>
      </c>
      <c r="P56" s="461">
        <f>IF(P6=0,0,P54/P$6)</f>
        <v>0</v>
      </c>
      <c r="Q56" s="462"/>
      <c r="R56" s="444"/>
      <c r="S56" s="463" t="str">
        <f t="shared" ref="S56" si="23">IF(T56&gt;0,"–",IF(T56&lt;0,"+",""))</f>
        <v/>
      </c>
      <c r="T56" s="461">
        <f>IF(T6=0,0,T54/T$6)</f>
        <v>0</v>
      </c>
      <c r="U56" s="464"/>
      <c r="V56" s="444"/>
    </row>
    <row r="57" spans="2:23" s="110" customFormat="1" ht="18.75">
      <c r="B57" s="37"/>
      <c r="C57" s="37"/>
      <c r="D57" s="102"/>
      <c r="E57" s="241"/>
      <c r="F57" s="102"/>
      <c r="G57" s="102"/>
      <c r="H57" s="103"/>
      <c r="I57" s="241"/>
      <c r="J57" s="104"/>
      <c r="K57" s="105"/>
      <c r="L57" s="106"/>
      <c r="M57" s="249"/>
      <c r="N57" s="107"/>
      <c r="O57" s="108"/>
      <c r="P57" s="106"/>
      <c r="Q57" s="249"/>
      <c r="R57" s="107"/>
      <c r="S57" s="108"/>
      <c r="T57" s="106"/>
      <c r="U57" s="241"/>
      <c r="V57" s="109"/>
    </row>
    <row r="58" spans="2:23" s="110" customFormat="1" ht="18.75">
      <c r="B58" s="102"/>
      <c r="C58" s="102"/>
      <c r="D58" s="102"/>
      <c r="E58" s="241"/>
      <c r="F58" s="102"/>
      <c r="G58" s="102"/>
      <c r="H58" s="103"/>
      <c r="I58" s="241"/>
      <c r="J58" s="104"/>
      <c r="K58" s="105"/>
      <c r="L58" s="106"/>
      <c r="M58" s="249"/>
      <c r="N58" s="107"/>
      <c r="O58" s="108"/>
      <c r="P58" s="106"/>
      <c r="Q58" s="249"/>
      <c r="R58" s="107"/>
      <c r="S58" s="108"/>
      <c r="T58" s="106"/>
      <c r="U58" s="241"/>
      <c r="V58" s="109"/>
    </row>
  </sheetData>
  <sheetProtection password="DBBB" sheet="1" objects="1" scenarios="1"/>
  <mergeCells count="15">
    <mergeCell ref="A10:A15"/>
    <mergeCell ref="S4:U4"/>
    <mergeCell ref="S5:U5"/>
    <mergeCell ref="O5:Q5"/>
    <mergeCell ref="O4:Q4"/>
    <mergeCell ref="G4:I5"/>
    <mergeCell ref="K4:M5"/>
    <mergeCell ref="B4:E5"/>
    <mergeCell ref="K43:M44"/>
    <mergeCell ref="O43:Q44"/>
    <mergeCell ref="S43:U44"/>
    <mergeCell ref="D43:I44"/>
    <mergeCell ref="W5:X5"/>
    <mergeCell ref="W9:X9"/>
    <mergeCell ref="W10:X12"/>
  </mergeCells>
  <conditionalFormatting sqref="K10 K12:K13 K17:K32 O39 S39 K35:K40">
    <cfRule type="cellIs" dxfId="4" priority="36" operator="notEqual">
      <formula>""</formula>
    </cfRule>
  </conditionalFormatting>
  <conditionalFormatting sqref="O17:O32 O10 O12:O13 O35:O40">
    <cfRule type="cellIs" dxfId="3" priority="22" operator="notEqual">
      <formula>""</formula>
    </cfRule>
  </conditionalFormatting>
  <conditionalFormatting sqref="S10 S12:S13 S17:S32 S35:S40">
    <cfRule type="cellIs" dxfId="2" priority="17" operator="notEqual">
      <formula>""</formula>
    </cfRule>
  </conditionalFormatting>
  <conditionalFormatting sqref="E1:E3 E45:E1048576 E6:E42">
    <cfRule type="expression" dxfId="1" priority="11">
      <formula>0</formula>
    </cfRule>
  </conditionalFormatting>
  <hyperlinks>
    <hyperlink ref="W44:X44" location="References!A1" display="References!A1"/>
    <hyperlink ref="W7:X7" location="ConstructionEtProd!A1" display="ConstructionEtProd!A1"/>
    <hyperlink ref="W5:X5" location="References!A1" tooltip="Page suivante" display="References!A1"/>
    <hyperlink ref="W10:X12" location="ConstructionEtProd!A1" tooltip="Page précédente" display="ConstructionEtProd!A1"/>
  </hyperlinks>
  <printOptions horizontalCentered="1"/>
  <pageMargins left="0.39370078740157483" right="0.39370078740157483" top="0.59055118110236227" bottom="0.39370078740157483" header="0.31496062992125984" footer="0.31496062992125984"/>
  <pageSetup scale="85" orientation="portrait" r:id="rId1"/>
  <headerFooter>
    <oddFooter>&amp;L&amp;"Arial,Normal"&amp;10&amp;D  –  &amp;T&amp;R&amp;"Arial,Normal"&amp;10page &amp;P de &amp;N</oddFooter>
  </headerFooter>
  <colBreaks count="2" manualBreakCount="2">
    <brk id="13" max="1048575" man="1"/>
    <brk id="17" max="1048575" man="1"/>
  </colBreaks>
  <ignoredErrors>
    <ignoredError sqref="R39 N39 N37 N40 M39 Q39 U39 K53 M53:S53 L49:T49 M48:O48 Q48:S48 R40" formula="1"/>
    <ignoredError sqref="J10 I14:U14 J12 J13 J17 J15:L15 N10 N12 N13 N17 N15:P15 R10 R12 R13 R17 R15:T15 L12 L13" evalError="1"/>
  </ignoredErrors>
  <legacyDrawing r:id="rId2"/>
</worksheet>
</file>

<file path=xl/worksheets/sheet5.xml><?xml version="1.0" encoding="utf-8"?>
<worksheet xmlns="http://schemas.openxmlformats.org/spreadsheetml/2006/main" xmlns:r="http://schemas.openxmlformats.org/officeDocument/2006/relationships">
  <dimension ref="A1:AX376"/>
  <sheetViews>
    <sheetView showGridLines="0" showRowColHeaders="0" zoomScaleNormal="100" zoomScaleSheetLayoutView="100" workbookViewId="0">
      <selection activeCell="A2" sqref="A2"/>
    </sheetView>
  </sheetViews>
  <sheetFormatPr baseColWidth="10" defaultRowHeight="15"/>
  <cols>
    <col min="1" max="1" width="0.5703125" style="36" customWidth="1"/>
    <col min="2" max="2" width="11.42578125" style="36"/>
    <col min="3" max="3" width="7.140625" style="129" customWidth="1"/>
    <col min="4" max="4" width="11.42578125" style="36"/>
    <col min="5" max="5" width="16.5703125" style="36" customWidth="1"/>
    <col min="6" max="6" width="4.85546875" style="36" customWidth="1"/>
    <col min="7" max="8" width="11.42578125" style="36"/>
    <col min="9" max="9" width="4.42578125" style="36" customWidth="1"/>
    <col min="10" max="13" width="11.42578125" style="36"/>
    <col min="14" max="14" width="3.7109375" style="4" hidden="1" customWidth="1"/>
    <col min="15" max="15" width="14.42578125" style="18" hidden="1" customWidth="1"/>
    <col min="16" max="16" width="10.140625" style="4" hidden="1" customWidth="1"/>
    <col min="17" max="17" width="13" style="4" hidden="1" customWidth="1"/>
    <col min="18" max="19" width="10.140625" style="4" hidden="1" customWidth="1"/>
    <col min="20" max="20" width="10.28515625" style="4" hidden="1" customWidth="1"/>
    <col min="21" max="21" width="10.140625" style="4" hidden="1" customWidth="1"/>
    <col min="22" max="22" width="6.5703125" style="4" hidden="1" customWidth="1"/>
    <col min="23" max="24" width="11.42578125" style="4" hidden="1" customWidth="1"/>
    <col min="25" max="25" width="10.28515625" style="4" hidden="1" customWidth="1"/>
    <col min="26" max="26" width="3.7109375" style="4" hidden="1" customWidth="1"/>
    <col min="27" max="27" width="21.28515625" style="4" hidden="1" customWidth="1"/>
    <col min="28" max="28" width="11.42578125" style="4" hidden="1" customWidth="1"/>
    <col min="29" max="29" width="6.140625" style="4" hidden="1" customWidth="1"/>
    <col min="30" max="30" width="11.42578125" style="4" hidden="1" customWidth="1"/>
    <col min="31" max="31" width="17.42578125" style="4" hidden="1" customWidth="1"/>
    <col min="32" max="33" width="11.42578125" style="4" hidden="1" customWidth="1"/>
    <col min="34" max="34" width="8.140625" style="4" hidden="1" customWidth="1"/>
    <col min="35" max="35" width="10.140625" style="4" hidden="1" customWidth="1"/>
    <col min="36" max="36" width="10.5703125" style="4" hidden="1" customWidth="1"/>
    <col min="37" max="38" width="10.140625" style="4" hidden="1" customWidth="1"/>
    <col min="39" max="39" width="10.28515625" style="4" hidden="1" customWidth="1"/>
    <col min="40" max="40" width="11.7109375" style="4" hidden="1" customWidth="1"/>
    <col min="41" max="41" width="6.5703125" style="4" hidden="1" customWidth="1"/>
    <col min="42" max="43" width="11.42578125" style="4" hidden="1" customWidth="1"/>
    <col min="44" max="44" width="10.28515625" style="4" hidden="1" customWidth="1"/>
    <col min="45" max="45" width="11.42578125" style="4" hidden="1" customWidth="1"/>
    <col min="46" max="46" width="21.28515625" style="4" hidden="1" customWidth="1"/>
    <col min="47" max="47" width="11.42578125" style="4" hidden="1" customWidth="1"/>
    <col min="48" max="48" width="6.140625" style="4" hidden="1" customWidth="1"/>
    <col min="49" max="49" width="11.42578125" style="4" hidden="1" customWidth="1"/>
    <col min="50" max="50" width="17.42578125" style="4" hidden="1" customWidth="1"/>
    <col min="51" max="16384" width="11.42578125" style="36"/>
  </cols>
  <sheetData>
    <row r="1" spans="1:50" ht="75" customHeight="1">
      <c r="A1" s="63" t="s">
        <v>253</v>
      </c>
      <c r="B1" s="486" t="s">
        <v>142</v>
      </c>
      <c r="C1" s="486"/>
      <c r="D1" s="486"/>
      <c r="E1" s="486"/>
      <c r="F1" s="486"/>
      <c r="G1" s="486"/>
      <c r="H1" s="486"/>
      <c r="I1" s="486"/>
      <c r="J1" s="486"/>
      <c r="K1" s="486"/>
      <c r="N1" s="194"/>
      <c r="O1" s="195" t="s">
        <v>17</v>
      </c>
      <c r="P1" s="194"/>
      <c r="Q1" s="194"/>
      <c r="R1" s="194"/>
      <c r="S1" s="194"/>
      <c r="T1" s="194"/>
      <c r="U1" s="194"/>
      <c r="V1" s="194"/>
      <c r="W1" s="194"/>
      <c r="X1" s="194"/>
      <c r="Y1" s="194"/>
      <c r="Z1" s="196"/>
      <c r="AA1" s="197"/>
      <c r="AB1" s="194"/>
      <c r="AC1" s="194"/>
      <c r="AD1" s="194"/>
      <c r="AE1" s="194"/>
      <c r="AF1" s="194"/>
      <c r="AG1" s="194"/>
      <c r="AH1" s="194"/>
      <c r="AI1" s="194"/>
      <c r="AJ1" s="194"/>
      <c r="AK1" s="194"/>
      <c r="AL1" s="194"/>
      <c r="AM1" s="194"/>
      <c r="AN1" s="194"/>
      <c r="AO1" s="194"/>
      <c r="AP1" s="194"/>
      <c r="AQ1" s="194"/>
      <c r="AR1" s="194"/>
      <c r="AS1" s="194"/>
      <c r="AT1" s="194"/>
      <c r="AU1" s="194"/>
      <c r="AV1" s="194"/>
      <c r="AW1" s="194"/>
      <c r="AX1" s="194"/>
    </row>
    <row r="2" spans="1:50" ht="12.75" customHeight="1">
      <c r="B2" s="491" t="str">
        <f>Accueil!B2</f>
        <v>Dernière mise à jour : 25 oct. 2013</v>
      </c>
      <c r="C2" s="491"/>
      <c r="D2" s="491"/>
      <c r="E2" s="491"/>
      <c r="F2" s="491"/>
      <c r="G2" s="491"/>
      <c r="H2" s="491"/>
      <c r="I2" s="491"/>
      <c r="J2" s="491"/>
      <c r="K2" s="491"/>
      <c r="N2" s="194"/>
      <c r="O2" s="195"/>
      <c r="P2" s="194"/>
      <c r="Q2" s="194"/>
      <c r="R2" s="194"/>
      <c r="S2" s="194"/>
      <c r="T2" s="194"/>
      <c r="U2" s="194"/>
      <c r="V2" s="194"/>
      <c r="W2" s="194"/>
      <c r="X2" s="194"/>
      <c r="Y2" s="194"/>
      <c r="Z2" s="470"/>
      <c r="AA2" s="197"/>
      <c r="AB2" s="194"/>
      <c r="AC2" s="194"/>
      <c r="AD2" s="194"/>
      <c r="AE2" s="194"/>
      <c r="AF2" s="194"/>
      <c r="AG2" s="194"/>
      <c r="AH2" s="194"/>
      <c r="AI2" s="194"/>
      <c r="AJ2" s="194"/>
      <c r="AK2" s="194"/>
      <c r="AL2" s="194"/>
      <c r="AM2" s="194"/>
      <c r="AN2" s="194"/>
      <c r="AO2" s="194"/>
      <c r="AP2" s="194"/>
      <c r="AQ2" s="194"/>
      <c r="AR2" s="194"/>
      <c r="AS2" s="194"/>
      <c r="AT2" s="194"/>
      <c r="AU2" s="194"/>
      <c r="AV2" s="194"/>
      <c r="AW2" s="194"/>
      <c r="AX2" s="194"/>
    </row>
    <row r="3" spans="1:50">
      <c r="R3" s="137" t="s">
        <v>138</v>
      </c>
      <c r="AK3" s="198" t="s">
        <v>139</v>
      </c>
    </row>
    <row r="4" spans="1:50" ht="15.75">
      <c r="B4" s="569" t="s">
        <v>184</v>
      </c>
      <c r="C4" s="569"/>
      <c r="D4" s="569"/>
      <c r="E4" s="569"/>
      <c r="F4" s="569"/>
      <c r="G4" s="569"/>
      <c r="H4" s="569"/>
      <c r="I4" s="569"/>
      <c r="J4" s="569"/>
      <c r="K4" s="569"/>
      <c r="L4" s="489" t="s">
        <v>227</v>
      </c>
      <c r="M4" s="489"/>
      <c r="N4" s="1"/>
      <c r="O4" s="577" t="s">
        <v>20</v>
      </c>
      <c r="P4" s="577"/>
      <c r="Q4" s="577"/>
      <c r="R4" s="577"/>
      <c r="S4" s="577"/>
      <c r="T4" s="577"/>
      <c r="U4" s="2" t="s">
        <v>21</v>
      </c>
      <c r="V4" s="3"/>
      <c r="W4" s="578" t="s">
        <v>22</v>
      </c>
      <c r="X4" s="578"/>
      <c r="Y4" s="578"/>
      <c r="Z4" s="1"/>
      <c r="AG4" s="1"/>
      <c r="AH4" s="577" t="s">
        <v>20</v>
      </c>
      <c r="AI4" s="577"/>
      <c r="AJ4" s="577"/>
      <c r="AK4" s="577"/>
      <c r="AL4" s="577"/>
      <c r="AM4" s="577"/>
      <c r="AN4" s="2" t="s">
        <v>21</v>
      </c>
      <c r="AO4" s="3"/>
      <c r="AP4" s="578" t="s">
        <v>22</v>
      </c>
      <c r="AQ4" s="578"/>
      <c r="AR4" s="578"/>
      <c r="AS4" s="1"/>
    </row>
    <row r="5" spans="1:50" ht="15.75">
      <c r="A5" s="33"/>
      <c r="L5" s="37"/>
      <c r="M5" s="37"/>
      <c r="O5" s="576" t="s">
        <v>23</v>
      </c>
      <c r="P5" s="576"/>
      <c r="Q5" s="576"/>
      <c r="S5" s="576" t="s">
        <v>24</v>
      </c>
      <c r="T5" s="576"/>
      <c r="U5" s="576"/>
      <c r="V5" s="18" t="s">
        <v>63</v>
      </c>
      <c r="W5" s="576" t="s">
        <v>25</v>
      </c>
      <c r="X5" s="576"/>
      <c r="Y5" s="576"/>
      <c r="AC5" s="576" t="s">
        <v>26</v>
      </c>
      <c r="AD5" s="576"/>
      <c r="AE5" s="576"/>
      <c r="AH5" s="576" t="s">
        <v>23</v>
      </c>
      <c r="AI5" s="576"/>
      <c r="AJ5" s="576"/>
      <c r="AL5" s="576" t="s">
        <v>24</v>
      </c>
      <c r="AM5" s="576"/>
      <c r="AN5" s="576"/>
      <c r="AO5" s="18" t="s">
        <v>63</v>
      </c>
      <c r="AP5" s="576" t="s">
        <v>25</v>
      </c>
      <c r="AQ5" s="576"/>
      <c r="AR5" s="576"/>
      <c r="AV5" s="576" t="s">
        <v>26</v>
      </c>
      <c r="AW5" s="576"/>
      <c r="AX5" s="576"/>
    </row>
    <row r="6" spans="1:50" s="37" customFormat="1" ht="15.75">
      <c r="B6" s="33" t="s">
        <v>90</v>
      </c>
      <c r="G6" s="33" t="s">
        <v>102</v>
      </c>
      <c r="H6" s="129"/>
      <c r="I6" s="36"/>
      <c r="J6" s="36"/>
      <c r="K6" s="36"/>
      <c r="L6" s="489" t="s">
        <v>224</v>
      </c>
      <c r="M6" s="489"/>
      <c r="N6" s="4"/>
      <c r="O6" s="570" t="s">
        <v>27</v>
      </c>
      <c r="P6" s="570"/>
      <c r="Q6" s="111">
        <f>ConstructionEtProd!G58</f>
        <v>0</v>
      </c>
      <c r="R6" s="4"/>
      <c r="S6" s="571" t="str">
        <f>"Montant "&amp;AE8&amp;" :"</f>
        <v>Montant mensualité :</v>
      </c>
      <c r="T6" s="572"/>
      <c r="U6" s="5">
        <f>IF(Y10=0,ROUND(Q6/Y8,AE9),ROUND(Q6*Y10/(1-(1+Y10)^-Y8),AE9))</f>
        <v>0</v>
      </c>
      <c r="V6" s="26">
        <f>U6*12</f>
        <v>0</v>
      </c>
      <c r="W6" s="582" t="s">
        <v>28</v>
      </c>
      <c r="X6" s="582"/>
      <c r="Y6" s="6">
        <f>ROUND(Q8*AC8,0)</f>
        <v>0</v>
      </c>
      <c r="Z6" s="4"/>
      <c r="AA6" s="7"/>
      <c r="AB6" s="8"/>
      <c r="AC6" s="9" t="s">
        <v>9</v>
      </c>
      <c r="AD6" s="9" t="s">
        <v>29</v>
      </c>
      <c r="AE6" s="9" t="s">
        <v>30</v>
      </c>
      <c r="AF6" s="4"/>
      <c r="AG6" s="4"/>
      <c r="AH6" s="570" t="s">
        <v>27</v>
      </c>
      <c r="AI6" s="570"/>
      <c r="AJ6" s="111">
        <f>IF(ConstructionEtProd!$E$58&lt;0,0,ConstructionEtProd!$E$58)</f>
        <v>0</v>
      </c>
      <c r="AK6" s="4"/>
      <c r="AL6" s="571" t="str">
        <f>"Montant "&amp;AX8&amp;" :"</f>
        <v>Montant mensualité :</v>
      </c>
      <c r="AM6" s="572"/>
      <c r="AN6" s="5">
        <f>IF(AR10=0,ROUND(AJ6/AR8,AX9),ROUND(AJ6*AR10/(1-(1+AR10)^-AR8),AX9))</f>
        <v>0</v>
      </c>
      <c r="AO6" s="26">
        <f>AN6*12</f>
        <v>0</v>
      </c>
      <c r="AP6" s="582" t="s">
        <v>28</v>
      </c>
      <c r="AQ6" s="582"/>
      <c r="AR6" s="6">
        <f>ROUND(AJ8*AV8,0)</f>
        <v>0</v>
      </c>
      <c r="AS6" s="4"/>
      <c r="AT6" s="7"/>
      <c r="AU6" s="8"/>
      <c r="AV6" s="9" t="s">
        <v>9</v>
      </c>
      <c r="AW6" s="9" t="s">
        <v>29</v>
      </c>
      <c r="AX6" s="9" t="s">
        <v>30</v>
      </c>
    </row>
    <row r="7" spans="1:50" s="37" customFormat="1" ht="15.75">
      <c r="B7" s="125"/>
      <c r="C7" s="130" t="s">
        <v>91</v>
      </c>
      <c r="D7" s="122"/>
      <c r="E7" s="122"/>
      <c r="F7" s="122"/>
      <c r="G7" s="36"/>
      <c r="H7" s="129" t="s">
        <v>103</v>
      </c>
      <c r="I7" s="36"/>
      <c r="J7" s="36"/>
      <c r="N7" s="4"/>
      <c r="O7" s="570" t="s">
        <v>31</v>
      </c>
      <c r="P7" s="570"/>
      <c r="Q7" s="112">
        <f>ConstructionEtProd!O62</f>
        <v>0</v>
      </c>
      <c r="R7" s="4"/>
      <c r="S7" s="574" t="s">
        <v>32</v>
      </c>
      <c r="T7" s="575"/>
      <c r="U7" s="10">
        <f>ROUND(Q6*Q10/AC8,AE9)</f>
        <v>0</v>
      </c>
      <c r="V7" s="18"/>
      <c r="W7" s="573" t="s">
        <v>33</v>
      </c>
      <c r="X7" s="573"/>
      <c r="Y7" s="6">
        <f>IF(Q9&gt;=Q8,Y6-1,ROUND(Q9*AC8,0))</f>
        <v>-1</v>
      </c>
      <c r="Z7" s="4"/>
      <c r="AA7" s="6" t="s">
        <v>34</v>
      </c>
      <c r="AB7" s="6"/>
      <c r="AC7" s="113" t="s">
        <v>35</v>
      </c>
      <c r="AD7" s="6" t="s">
        <v>36</v>
      </c>
      <c r="AE7" s="11" t="str">
        <f>IF(LEFT(AC7,1)="A","Calcul actuariel","Calcul proportionnel")</f>
        <v>Calcul proportionnel</v>
      </c>
      <c r="AF7" s="4"/>
      <c r="AG7" s="4"/>
      <c r="AH7" s="570" t="s">
        <v>31</v>
      </c>
      <c r="AI7" s="570"/>
      <c r="AJ7" s="112">
        <f>ConstructionEtProd!F62</f>
        <v>0</v>
      </c>
      <c r="AK7" s="4"/>
      <c r="AL7" s="574" t="s">
        <v>32</v>
      </c>
      <c r="AM7" s="575"/>
      <c r="AN7" s="10">
        <f>ROUND(AJ6*AJ10/AV8,AX9)</f>
        <v>0</v>
      </c>
      <c r="AO7" s="18"/>
      <c r="AP7" s="573" t="s">
        <v>33</v>
      </c>
      <c r="AQ7" s="573"/>
      <c r="AR7" s="6">
        <f>IF(AJ9&gt;=AJ8,AR6-1,ROUND(AJ9*AV8,0))</f>
        <v>-1</v>
      </c>
      <c r="AS7" s="4"/>
      <c r="AT7" s="6" t="s">
        <v>34</v>
      </c>
      <c r="AU7" s="6"/>
      <c r="AV7" s="113" t="s">
        <v>35</v>
      </c>
      <c r="AW7" s="6" t="s">
        <v>36</v>
      </c>
      <c r="AX7" s="11" t="str">
        <f>IF(LEFT(AV7,1)="A","Calcul actuariel","Calcul proportionnel")</f>
        <v>Calcul proportionnel</v>
      </c>
    </row>
    <row r="8" spans="1:50">
      <c r="B8" s="126"/>
      <c r="C8" s="585" t="s">
        <v>92</v>
      </c>
      <c r="D8" s="585"/>
      <c r="E8" s="585"/>
      <c r="H8" s="585" t="s">
        <v>104</v>
      </c>
      <c r="I8" s="585"/>
      <c r="J8" s="585"/>
      <c r="K8" s="585"/>
      <c r="O8" s="570" t="s">
        <v>37</v>
      </c>
      <c r="P8" s="570"/>
      <c r="Q8" s="111">
        <f>ConstructionEtProd!O61</f>
        <v>0</v>
      </c>
      <c r="S8" s="571" t="s">
        <v>38</v>
      </c>
      <c r="T8" s="572"/>
      <c r="U8" s="5">
        <f>U9+U10</f>
        <v>0</v>
      </c>
      <c r="V8" s="18"/>
      <c r="W8" s="573" t="s">
        <v>39</v>
      </c>
      <c r="X8" s="573"/>
      <c r="Y8" s="6">
        <f>Y6-Y7</f>
        <v>1</v>
      </c>
      <c r="AA8" s="6" t="s">
        <v>40</v>
      </c>
      <c r="AB8" s="6"/>
      <c r="AC8" s="113">
        <v>12</v>
      </c>
      <c r="AD8" s="6" t="s">
        <v>41</v>
      </c>
      <c r="AE8" s="11" t="str">
        <f>IF(AC8=12,"mensualité",IF(AC8=1,"annuité",IF(AC8=4,"trimestrialité",IF(AC8=2,"semestrialité","ERREUR"))))</f>
        <v>mensualité</v>
      </c>
      <c r="AH8" s="570" t="s">
        <v>37</v>
      </c>
      <c r="AI8" s="570"/>
      <c r="AJ8" s="111">
        <f>ConstructionEtProd!F61</f>
        <v>0</v>
      </c>
      <c r="AL8" s="571" t="s">
        <v>38</v>
      </c>
      <c r="AM8" s="572"/>
      <c r="AN8" s="5">
        <f>AN9+AN10</f>
        <v>0</v>
      </c>
      <c r="AO8" s="18"/>
      <c r="AP8" s="573" t="s">
        <v>39</v>
      </c>
      <c r="AQ8" s="573"/>
      <c r="AR8" s="6">
        <f>AR6-AR7</f>
        <v>1</v>
      </c>
      <c r="AT8" s="6" t="s">
        <v>40</v>
      </c>
      <c r="AU8" s="6"/>
      <c r="AV8" s="113">
        <v>12</v>
      </c>
      <c r="AW8" s="6" t="s">
        <v>41</v>
      </c>
      <c r="AX8" s="11" t="str">
        <f>IF(AV8=12,"mensualité",IF(AV8=1,"annuité",IF(AV8=4,"trimestrialité",IF(AV8=2,"semestrialité","ERREUR"))))</f>
        <v>mensualité</v>
      </c>
    </row>
    <row r="9" spans="1:50" s="37" customFormat="1" ht="15.75">
      <c r="B9" s="125"/>
      <c r="C9" s="130" t="s">
        <v>93</v>
      </c>
      <c r="D9" s="122"/>
      <c r="E9" s="122"/>
      <c r="F9" s="122"/>
      <c r="G9" s="36"/>
      <c r="H9" s="129" t="s">
        <v>116</v>
      </c>
      <c r="I9" s="36"/>
      <c r="J9" s="36"/>
      <c r="N9" s="4"/>
      <c r="O9" s="579" t="s">
        <v>42</v>
      </c>
      <c r="P9" s="579"/>
      <c r="Q9" s="114"/>
      <c r="R9" s="4"/>
      <c r="S9" s="580" t="s">
        <v>43</v>
      </c>
      <c r="T9" s="581"/>
      <c r="U9" s="10">
        <f>R376</f>
        <v>0</v>
      </c>
      <c r="V9" s="26" t="e">
        <f>U9/Q8</f>
        <v>#DIV/0!</v>
      </c>
      <c r="W9" s="582" t="s">
        <v>44</v>
      </c>
      <c r="X9" s="582"/>
      <c r="Y9" s="6">
        <f>Y6*12/AC8</f>
        <v>0</v>
      </c>
      <c r="Z9" s="4"/>
      <c r="AA9" s="6" t="s">
        <v>45</v>
      </c>
      <c r="AB9" s="6"/>
      <c r="AC9" s="113">
        <v>2</v>
      </c>
      <c r="AD9" s="6" t="s">
        <v>46</v>
      </c>
      <c r="AE9" s="11">
        <f>IF(ISNUMBER(AC9),AC9,2)</f>
        <v>2</v>
      </c>
      <c r="AF9" s="4"/>
      <c r="AG9" s="4"/>
      <c r="AH9" s="579" t="s">
        <v>42</v>
      </c>
      <c r="AI9" s="579"/>
      <c r="AJ9" s="114"/>
      <c r="AK9" s="4"/>
      <c r="AL9" s="580" t="s">
        <v>43</v>
      </c>
      <c r="AM9" s="581"/>
      <c r="AN9" s="10">
        <f>AK376</f>
        <v>0</v>
      </c>
      <c r="AO9" s="26" t="e">
        <f>AN9/AJ8</f>
        <v>#DIV/0!</v>
      </c>
      <c r="AP9" s="582" t="s">
        <v>44</v>
      </c>
      <c r="AQ9" s="582"/>
      <c r="AR9" s="6">
        <f>AR6*12/AV8</f>
        <v>0</v>
      </c>
      <c r="AS9" s="4"/>
      <c r="AT9" s="6" t="s">
        <v>45</v>
      </c>
      <c r="AU9" s="6"/>
      <c r="AV9" s="113">
        <v>2</v>
      </c>
      <c r="AW9" s="6" t="s">
        <v>46</v>
      </c>
      <c r="AX9" s="11">
        <f>IF(ISNUMBER(AV9),AV9,2)</f>
        <v>2</v>
      </c>
    </row>
    <row r="10" spans="1:50" s="37" customFormat="1" ht="15.75">
      <c r="B10" s="125"/>
      <c r="C10" s="585" t="s">
        <v>186</v>
      </c>
      <c r="D10" s="585"/>
      <c r="E10" s="585"/>
      <c r="G10" s="36"/>
      <c r="H10" s="128" t="s">
        <v>105</v>
      </c>
      <c r="I10" s="36"/>
      <c r="J10" s="36"/>
      <c r="N10" s="4"/>
      <c r="O10" s="579" t="s">
        <v>47</v>
      </c>
      <c r="P10" s="579"/>
      <c r="Q10" s="115"/>
      <c r="R10" s="4"/>
      <c r="S10" s="580" t="s">
        <v>48</v>
      </c>
      <c r="T10" s="581"/>
      <c r="U10" s="10">
        <f>T376</f>
        <v>0</v>
      </c>
      <c r="V10" s="18"/>
      <c r="W10" s="582" t="s">
        <v>49</v>
      </c>
      <c r="X10" s="582"/>
      <c r="Y10" s="12">
        <f>IF(Q7=0,0,IF(LEFT(AC7,1)="A",((Q7+1)^(1/AC8))-1,Q7/AC8))</f>
        <v>0</v>
      </c>
      <c r="Z10" s="4"/>
      <c r="AA10" s="13"/>
      <c r="AB10" s="4"/>
      <c r="AC10" s="4"/>
      <c r="AD10" s="4"/>
      <c r="AE10" s="4"/>
      <c r="AF10" s="4"/>
      <c r="AG10" s="4"/>
      <c r="AH10" s="579" t="s">
        <v>47</v>
      </c>
      <c r="AI10" s="579"/>
      <c r="AJ10" s="115"/>
      <c r="AK10" s="4"/>
      <c r="AL10" s="580" t="s">
        <v>48</v>
      </c>
      <c r="AM10" s="581"/>
      <c r="AN10" s="10">
        <f>AM376</f>
        <v>0</v>
      </c>
      <c r="AO10" s="18"/>
      <c r="AP10" s="582" t="s">
        <v>49</v>
      </c>
      <c r="AQ10" s="582"/>
      <c r="AR10" s="12">
        <f>IF(AJ7=0,0,IF(LEFT(AV7,1)="A",((AJ7+1)^(1/AV8))-1,AJ7/AV8))</f>
        <v>0</v>
      </c>
      <c r="AS10" s="4"/>
      <c r="AT10" s="13"/>
      <c r="AU10" s="4"/>
      <c r="AV10" s="4"/>
      <c r="AW10" s="4"/>
      <c r="AX10" s="4"/>
    </row>
    <row r="11" spans="1:50" s="37" customFormat="1" ht="15.75">
      <c r="B11" s="125"/>
      <c r="C11" s="127"/>
      <c r="G11" s="36"/>
      <c r="H11" s="585" t="s">
        <v>186</v>
      </c>
      <c r="I11" s="585"/>
      <c r="J11" s="585"/>
      <c r="K11" s="585"/>
      <c r="N11" s="4"/>
      <c r="O11" s="579" t="s">
        <v>50</v>
      </c>
      <c r="P11" s="579"/>
      <c r="Q11" s="116">
        <f ca="1">NOW()</f>
        <v>41572.467600925927</v>
      </c>
      <c r="R11" s="4"/>
      <c r="S11" s="574" t="s">
        <v>51</v>
      </c>
      <c r="T11" s="575"/>
      <c r="U11" s="10">
        <f>S376</f>
        <v>0</v>
      </c>
      <c r="V11" s="26" t="e">
        <f>U11/Q8</f>
        <v>#DIV/0!</v>
      </c>
      <c r="W11" s="582" t="s">
        <v>52</v>
      </c>
      <c r="X11" s="582"/>
      <c r="Y11" s="14" t="str">
        <f>IF(ABS(U11-Q14)&gt;0.01,"KO","Ok")</f>
        <v>Ok</v>
      </c>
      <c r="Z11" s="4"/>
      <c r="AA11" s="4"/>
      <c r="AB11" s="4"/>
      <c r="AC11" s="4"/>
      <c r="AD11" s="4"/>
      <c r="AE11" s="4"/>
      <c r="AF11" s="4"/>
      <c r="AG11" s="4"/>
      <c r="AH11" s="579" t="s">
        <v>50</v>
      </c>
      <c r="AI11" s="579"/>
      <c r="AJ11" s="116">
        <f ca="1">NOW()</f>
        <v>41572.467600925927</v>
      </c>
      <c r="AK11" s="4"/>
      <c r="AL11" s="574" t="s">
        <v>51</v>
      </c>
      <c r="AM11" s="575"/>
      <c r="AN11" s="10">
        <f>AL376</f>
        <v>0</v>
      </c>
      <c r="AO11" s="26" t="e">
        <f>AN11/AJ8</f>
        <v>#DIV/0!</v>
      </c>
      <c r="AP11" s="582" t="s">
        <v>52</v>
      </c>
      <c r="AQ11" s="582"/>
      <c r="AR11" s="14" t="str">
        <f>IF(ABS(AN11-AJ14)&gt;0.01,"KO","Ok")</f>
        <v>Ok</v>
      </c>
      <c r="AS11" s="4"/>
      <c r="AT11" s="4"/>
      <c r="AU11" s="4"/>
      <c r="AV11" s="4"/>
      <c r="AW11" s="4"/>
      <c r="AX11" s="4"/>
    </row>
    <row r="12" spans="1:50" s="37" customFormat="1" ht="15.75">
      <c r="B12" s="125"/>
      <c r="C12" s="127"/>
      <c r="G12" s="36"/>
      <c r="H12" s="132"/>
      <c r="I12" s="36"/>
      <c r="J12" s="36"/>
      <c r="N12" s="4"/>
      <c r="O12" s="583" t="s">
        <v>53</v>
      </c>
      <c r="P12" s="583"/>
      <c r="Q12" s="583"/>
      <c r="R12" s="583"/>
      <c r="S12" s="583"/>
      <c r="T12" s="583"/>
      <c r="U12" s="583"/>
      <c r="V12" s="4"/>
      <c r="W12" s="4"/>
      <c r="X12" s="4"/>
      <c r="Y12" s="4"/>
      <c r="Z12" s="4"/>
      <c r="AA12" s="4"/>
      <c r="AB12" s="4"/>
      <c r="AC12" s="4"/>
      <c r="AD12" s="4"/>
      <c r="AE12" s="4"/>
      <c r="AF12" s="4"/>
      <c r="AG12" s="4"/>
      <c r="AH12" s="583" t="s">
        <v>53</v>
      </c>
      <c r="AI12" s="583"/>
      <c r="AJ12" s="583"/>
      <c r="AK12" s="583"/>
      <c r="AL12" s="583"/>
      <c r="AM12" s="583"/>
      <c r="AN12" s="583"/>
      <c r="AO12" s="4"/>
      <c r="AP12" s="4"/>
      <c r="AQ12" s="4"/>
      <c r="AR12" s="4"/>
      <c r="AS12" s="4"/>
      <c r="AT12" s="4"/>
      <c r="AU12" s="4"/>
      <c r="AV12" s="4"/>
      <c r="AW12" s="4"/>
      <c r="AX12" s="4"/>
    </row>
    <row r="13" spans="1:50" ht="15.75">
      <c r="B13" s="33" t="s">
        <v>94</v>
      </c>
      <c r="C13" s="127"/>
      <c r="G13" s="33" t="s">
        <v>106</v>
      </c>
      <c r="H13" s="129"/>
      <c r="O13" s="15" t="s">
        <v>54</v>
      </c>
      <c r="P13" s="16" t="s">
        <v>55</v>
      </c>
      <c r="Q13" s="16" t="s">
        <v>56</v>
      </c>
      <c r="R13" s="17" t="s">
        <v>57</v>
      </c>
      <c r="S13" s="17" t="s">
        <v>58</v>
      </c>
      <c r="T13" s="17" t="s">
        <v>59</v>
      </c>
      <c r="U13" s="17" t="s">
        <v>60</v>
      </c>
      <c r="W13" s="17"/>
      <c r="X13" s="17"/>
      <c r="Y13" s="17"/>
      <c r="AH13" s="15" t="s">
        <v>54</v>
      </c>
      <c r="AI13" s="16" t="s">
        <v>55</v>
      </c>
      <c r="AJ13" s="16" t="s">
        <v>56</v>
      </c>
      <c r="AK13" s="17" t="s">
        <v>57</v>
      </c>
      <c r="AL13" s="17" t="s">
        <v>58</v>
      </c>
      <c r="AM13" s="17" t="s">
        <v>59</v>
      </c>
      <c r="AN13" s="17" t="s">
        <v>60</v>
      </c>
      <c r="AP13" s="17"/>
      <c r="AQ13" s="17"/>
      <c r="AR13" s="17"/>
    </row>
    <row r="14" spans="1:50" s="37" customFormat="1" ht="15.75">
      <c r="B14" s="125"/>
      <c r="C14" s="127" t="s">
        <v>95</v>
      </c>
      <c r="G14" s="36"/>
      <c r="H14" s="129" t="s">
        <v>107</v>
      </c>
      <c r="I14" s="36"/>
      <c r="J14" s="36"/>
      <c r="N14" s="4"/>
      <c r="O14" s="18">
        <v>0</v>
      </c>
      <c r="P14" s="19">
        <f ca="1">Q11</f>
        <v>41572.467600925927</v>
      </c>
      <c r="Q14" s="20">
        <f>ROUND(Q6,AE9)</f>
        <v>0</v>
      </c>
      <c r="R14" s="20"/>
      <c r="S14" s="20"/>
      <c r="T14" s="20"/>
      <c r="U14" s="20"/>
      <c r="V14" s="4"/>
      <c r="W14" s="4"/>
      <c r="X14" s="4"/>
      <c r="Y14" s="4"/>
      <c r="Z14" s="4"/>
      <c r="AA14" s="4"/>
      <c r="AB14" s="4"/>
      <c r="AC14" s="4"/>
      <c r="AD14" s="4"/>
      <c r="AE14" s="4"/>
      <c r="AF14" s="4"/>
      <c r="AG14" s="4"/>
      <c r="AH14" s="18">
        <v>0</v>
      </c>
      <c r="AI14" s="19">
        <f ca="1">AJ11</f>
        <v>41572.467600925927</v>
      </c>
      <c r="AJ14" s="20">
        <f>ROUND(AJ6,AX9)</f>
        <v>0</v>
      </c>
      <c r="AK14" s="20"/>
      <c r="AL14" s="20"/>
      <c r="AM14" s="20"/>
      <c r="AN14" s="20"/>
      <c r="AO14" s="4"/>
      <c r="AP14" s="4"/>
      <c r="AQ14" s="4"/>
      <c r="AR14" s="4"/>
      <c r="AS14" s="4"/>
      <c r="AT14" s="4"/>
      <c r="AU14" s="4"/>
      <c r="AV14" s="4"/>
      <c r="AW14" s="4"/>
      <c r="AX14" s="4"/>
    </row>
    <row r="15" spans="1:50" s="37" customFormat="1" ht="15.75">
      <c r="B15" s="125"/>
      <c r="C15" s="585" t="s">
        <v>96</v>
      </c>
      <c r="D15" s="585"/>
      <c r="E15" s="585"/>
      <c r="G15" s="36"/>
      <c r="H15" s="585" t="s">
        <v>113</v>
      </c>
      <c r="I15" s="585"/>
      <c r="J15" s="585"/>
      <c r="K15" s="585"/>
      <c r="N15" s="4"/>
      <c r="O15" s="18" t="str">
        <f t="shared" ref="O15:O78" si="0">IF(O14&lt;$Y$6,O14+1,"-")</f>
        <v>-</v>
      </c>
      <c r="P15" s="19" t="str">
        <f t="shared" ref="P15:P78" si="1">IF(ISNUMBER(O15),MIN(DATE(YEAR($P$14),MONTH($P$14)+O15*12/$AC$8,DAY($P$14)),DATE(YEAR($P$14),MONTH($P$14)+1+O15*12/$AC$8,1)-1),"")</f>
        <v/>
      </c>
      <c r="Q15" s="20" t="str">
        <f t="shared" ref="Q15:Q78" si="2">IF(ISNUMBER(O15),Q14-S14,"")</f>
        <v/>
      </c>
      <c r="R15" s="20" t="str">
        <f t="shared" ref="R15:R78" si="3">IF(ISNUMBER(O15),ROUND(Q15*$Y$10,$AE$9),"")</f>
        <v/>
      </c>
      <c r="S15" s="20" t="str">
        <f t="shared" ref="S15:S78" si="4">IF(ISNUMBER(O15),IF(O15=$Y$6,Q15,IF(O15&gt;$Y$7,$U$6-R15,0)),"")</f>
        <v/>
      </c>
      <c r="T15" s="20" t="str">
        <f t="shared" ref="T15:T78" si="5">IF(ISNUMBER(O15),$U$7,"")</f>
        <v/>
      </c>
      <c r="U15" s="20" t="str">
        <f t="shared" ref="U15:U78" si="6">IF(ISNUMBER(O15),R15+S15+T15,"")</f>
        <v/>
      </c>
      <c r="V15" s="4"/>
      <c r="W15" s="21"/>
      <c r="X15" s="22"/>
      <c r="Y15" s="22"/>
      <c r="Z15" s="23"/>
      <c r="AA15" s="4"/>
      <c r="AB15" s="4"/>
      <c r="AC15" s="4"/>
      <c r="AD15" s="4"/>
      <c r="AE15" s="4"/>
      <c r="AF15" s="4"/>
      <c r="AG15" s="4"/>
      <c r="AH15" s="18" t="str">
        <f t="shared" ref="AH15:AH78" si="7">IF(AH14&lt;$AR$6,AH14+1,"-")</f>
        <v>-</v>
      </c>
      <c r="AI15" s="19" t="str">
        <f t="shared" ref="AI15:AI78" si="8">IF(ISNUMBER(AH15),MIN(DATE(YEAR($AI$14),MONTH($AI$14)+AH15*12/$AV$8,DAY($AI$14)),DATE(YEAR($AI$14),MONTH($AI$14)+1+AH15*12/$AV$8,1)-1),"")</f>
        <v/>
      </c>
      <c r="AJ15" s="20" t="str">
        <f t="shared" ref="AJ15:AJ78" si="9">IF(ISNUMBER(AH15),AJ14-AL14,"")</f>
        <v/>
      </c>
      <c r="AK15" s="20" t="str">
        <f t="shared" ref="AK15:AK78" si="10">IF(ISNUMBER(AH15),ROUND(AJ15*$AR$10,$AX$9),"")</f>
        <v/>
      </c>
      <c r="AL15" s="20" t="str">
        <f t="shared" ref="AL15:AL78" si="11">IF(ISNUMBER(AH15),IF(AH15=$AR$6,AJ15,IF(AH15&gt;$AR$7,$AN$6-AK15,0)),"")</f>
        <v/>
      </c>
      <c r="AM15" s="20" t="str">
        <f t="shared" ref="AM15:AM78" si="12">IF(ISNUMBER(AH15),$AN$7,"")</f>
        <v/>
      </c>
      <c r="AN15" s="20" t="str">
        <f t="shared" ref="AN15:AN78" si="13">IF(ISNUMBER(AH15),AK15+AL15+AM15,"")</f>
        <v/>
      </c>
      <c r="AO15" s="4"/>
      <c r="AP15" s="21"/>
      <c r="AQ15" s="22"/>
      <c r="AR15" s="22"/>
      <c r="AS15" s="23"/>
      <c r="AT15" s="4"/>
      <c r="AU15" s="4"/>
      <c r="AV15" s="4"/>
      <c r="AW15" s="4"/>
      <c r="AX15" s="4"/>
    </row>
    <row r="16" spans="1:50" s="37" customFormat="1" ht="15.75">
      <c r="B16" s="125"/>
      <c r="C16" s="129" t="s">
        <v>114</v>
      </c>
      <c r="G16" s="36"/>
      <c r="H16" s="63" t="s">
        <v>185</v>
      </c>
      <c r="I16" s="36"/>
      <c r="J16" s="36"/>
      <c r="N16" s="4"/>
      <c r="O16" s="18" t="str">
        <f t="shared" si="0"/>
        <v>-</v>
      </c>
      <c r="P16" s="19" t="str">
        <f t="shared" si="1"/>
        <v/>
      </c>
      <c r="Q16" s="20" t="str">
        <f t="shared" si="2"/>
        <v/>
      </c>
      <c r="R16" s="20" t="str">
        <f t="shared" si="3"/>
        <v/>
      </c>
      <c r="S16" s="20" t="str">
        <f t="shared" si="4"/>
        <v/>
      </c>
      <c r="T16" s="20" t="str">
        <f t="shared" si="5"/>
        <v/>
      </c>
      <c r="U16" s="20" t="str">
        <f t="shared" si="6"/>
        <v/>
      </c>
      <c r="V16" s="4"/>
      <c r="W16" s="22"/>
      <c r="X16" s="22"/>
      <c r="Y16" s="22"/>
      <c r="Z16" s="23"/>
      <c r="AA16" s="4"/>
      <c r="AB16" s="4"/>
      <c r="AC16" s="4"/>
      <c r="AD16" s="4"/>
      <c r="AE16" s="4"/>
      <c r="AF16" s="4"/>
      <c r="AG16" s="4"/>
      <c r="AH16" s="18" t="str">
        <f t="shared" si="7"/>
        <v>-</v>
      </c>
      <c r="AI16" s="19" t="str">
        <f t="shared" si="8"/>
        <v/>
      </c>
      <c r="AJ16" s="20" t="str">
        <f t="shared" si="9"/>
        <v/>
      </c>
      <c r="AK16" s="20" t="str">
        <f t="shared" si="10"/>
        <v/>
      </c>
      <c r="AL16" s="20" t="str">
        <f t="shared" si="11"/>
        <v/>
      </c>
      <c r="AM16" s="20" t="str">
        <f t="shared" si="12"/>
        <v/>
      </c>
      <c r="AN16" s="20" t="str">
        <f t="shared" si="13"/>
        <v/>
      </c>
      <c r="AO16" s="4"/>
      <c r="AP16" s="22"/>
      <c r="AQ16" s="22"/>
      <c r="AR16" s="22"/>
      <c r="AS16" s="23"/>
      <c r="AT16" s="4"/>
      <c r="AU16" s="4"/>
      <c r="AV16" s="4"/>
      <c r="AW16" s="4"/>
      <c r="AX16" s="4"/>
    </row>
    <row r="17" spans="2:50">
      <c r="B17" s="126"/>
      <c r="C17" s="128" t="s">
        <v>97</v>
      </c>
      <c r="H17" s="63" t="s">
        <v>187</v>
      </c>
      <c r="O17" s="18" t="str">
        <f t="shared" si="0"/>
        <v>-</v>
      </c>
      <c r="P17" s="19" t="str">
        <f t="shared" si="1"/>
        <v/>
      </c>
      <c r="Q17" s="20" t="str">
        <f t="shared" si="2"/>
        <v/>
      </c>
      <c r="R17" s="20" t="str">
        <f t="shared" si="3"/>
        <v/>
      </c>
      <c r="S17" s="20" t="str">
        <f t="shared" si="4"/>
        <v/>
      </c>
      <c r="T17" s="20" t="str">
        <f t="shared" si="5"/>
        <v/>
      </c>
      <c r="U17" s="20" t="str">
        <f t="shared" si="6"/>
        <v/>
      </c>
      <c r="W17" s="22"/>
      <c r="X17" s="22"/>
      <c r="Y17" s="22"/>
      <c r="Z17" s="23"/>
      <c r="AH17" s="18" t="str">
        <f t="shared" si="7"/>
        <v>-</v>
      </c>
      <c r="AI17" s="19" t="str">
        <f t="shared" si="8"/>
        <v/>
      </c>
      <c r="AJ17" s="20" t="str">
        <f t="shared" si="9"/>
        <v/>
      </c>
      <c r="AK17" s="20" t="str">
        <f t="shared" si="10"/>
        <v/>
      </c>
      <c r="AL17" s="20" t="str">
        <f t="shared" si="11"/>
        <v/>
      </c>
      <c r="AM17" s="20" t="str">
        <f t="shared" si="12"/>
        <v/>
      </c>
      <c r="AN17" s="20" t="str">
        <f t="shared" si="13"/>
        <v/>
      </c>
      <c r="AP17" s="22"/>
      <c r="AQ17" s="22"/>
      <c r="AR17" s="22"/>
      <c r="AS17" s="23"/>
    </row>
    <row r="18" spans="2:50" s="37" customFormat="1" ht="15.75" customHeight="1">
      <c r="B18" s="125"/>
      <c r="C18" s="585" t="s">
        <v>186</v>
      </c>
      <c r="D18" s="585"/>
      <c r="E18" s="585"/>
      <c r="F18" s="131"/>
      <c r="H18" s="63" t="s">
        <v>108</v>
      </c>
      <c r="I18" s="36"/>
      <c r="J18" s="36"/>
      <c r="N18" s="4"/>
      <c r="O18" s="18" t="str">
        <f t="shared" si="0"/>
        <v>-</v>
      </c>
      <c r="P18" s="19" t="str">
        <f t="shared" si="1"/>
        <v/>
      </c>
      <c r="Q18" s="20" t="str">
        <f t="shared" si="2"/>
        <v/>
      </c>
      <c r="R18" s="20" t="str">
        <f t="shared" si="3"/>
        <v/>
      </c>
      <c r="S18" s="20" t="str">
        <f t="shared" si="4"/>
        <v/>
      </c>
      <c r="T18" s="20" t="str">
        <f t="shared" si="5"/>
        <v/>
      </c>
      <c r="U18" s="20" t="str">
        <f t="shared" si="6"/>
        <v/>
      </c>
      <c r="V18" s="4"/>
      <c r="W18" s="22"/>
      <c r="X18" s="22"/>
      <c r="Y18" s="22"/>
      <c r="Z18" s="23"/>
      <c r="AA18" s="4"/>
      <c r="AB18" s="4"/>
      <c r="AC18" s="4"/>
      <c r="AD18" s="4"/>
      <c r="AE18" s="4"/>
      <c r="AF18" s="4"/>
      <c r="AG18" s="4"/>
      <c r="AH18" s="18" t="str">
        <f t="shared" si="7"/>
        <v>-</v>
      </c>
      <c r="AI18" s="19" t="str">
        <f t="shared" si="8"/>
        <v/>
      </c>
      <c r="AJ18" s="20" t="str">
        <f t="shared" si="9"/>
        <v/>
      </c>
      <c r="AK18" s="20" t="str">
        <f t="shared" si="10"/>
        <v/>
      </c>
      <c r="AL18" s="20" t="str">
        <f t="shared" si="11"/>
        <v/>
      </c>
      <c r="AM18" s="20" t="str">
        <f t="shared" si="12"/>
        <v/>
      </c>
      <c r="AN18" s="20" t="str">
        <f t="shared" si="13"/>
        <v/>
      </c>
      <c r="AO18" s="4"/>
      <c r="AP18" s="22"/>
      <c r="AQ18" s="22"/>
      <c r="AR18" s="22"/>
      <c r="AS18" s="23"/>
      <c r="AT18" s="4"/>
      <c r="AU18" s="4"/>
      <c r="AV18" s="4"/>
      <c r="AW18" s="4"/>
      <c r="AX18" s="4"/>
    </row>
    <row r="19" spans="2:50">
      <c r="B19" s="125"/>
      <c r="C19" s="127"/>
      <c r="O19" s="18" t="str">
        <f t="shared" si="0"/>
        <v>-</v>
      </c>
      <c r="P19" s="19" t="str">
        <f t="shared" si="1"/>
        <v/>
      </c>
      <c r="Q19" s="20" t="str">
        <f t="shared" si="2"/>
        <v/>
      </c>
      <c r="R19" s="20" t="str">
        <f t="shared" si="3"/>
        <v/>
      </c>
      <c r="S19" s="20" t="str">
        <f t="shared" si="4"/>
        <v/>
      </c>
      <c r="T19" s="20" t="str">
        <f t="shared" si="5"/>
        <v/>
      </c>
      <c r="U19" s="20" t="str">
        <f t="shared" si="6"/>
        <v/>
      </c>
      <c r="W19" s="23"/>
      <c r="X19" s="23"/>
      <c r="Y19" s="23"/>
      <c r="Z19" s="23"/>
      <c r="AH19" s="18" t="str">
        <f t="shared" si="7"/>
        <v>-</v>
      </c>
      <c r="AI19" s="19" t="str">
        <f t="shared" si="8"/>
        <v/>
      </c>
      <c r="AJ19" s="20" t="str">
        <f t="shared" si="9"/>
        <v/>
      </c>
      <c r="AK19" s="20" t="str">
        <f t="shared" si="10"/>
        <v/>
      </c>
      <c r="AL19" s="20" t="str">
        <f t="shared" si="11"/>
        <v/>
      </c>
      <c r="AM19" s="20" t="str">
        <f t="shared" si="12"/>
        <v/>
      </c>
      <c r="AN19" s="20" t="str">
        <f t="shared" si="13"/>
        <v/>
      </c>
      <c r="AP19" s="23"/>
      <c r="AQ19" s="23"/>
      <c r="AR19" s="23"/>
      <c r="AS19" s="23"/>
    </row>
    <row r="20" spans="2:50" ht="15.75">
      <c r="B20" s="33" t="s">
        <v>98</v>
      </c>
      <c r="G20" s="33" t="s">
        <v>109</v>
      </c>
      <c r="H20" s="129"/>
      <c r="O20" s="18" t="str">
        <f t="shared" si="0"/>
        <v>-</v>
      </c>
      <c r="P20" s="19" t="str">
        <f t="shared" si="1"/>
        <v/>
      </c>
      <c r="Q20" s="20" t="str">
        <f t="shared" si="2"/>
        <v/>
      </c>
      <c r="R20" s="20" t="str">
        <f t="shared" si="3"/>
        <v/>
      </c>
      <c r="S20" s="20" t="str">
        <f t="shared" si="4"/>
        <v/>
      </c>
      <c r="T20" s="20" t="str">
        <f t="shared" si="5"/>
        <v/>
      </c>
      <c r="U20" s="20" t="str">
        <f t="shared" si="6"/>
        <v/>
      </c>
      <c r="W20" s="24"/>
      <c r="X20" s="23"/>
      <c r="Y20" s="23"/>
      <c r="Z20" s="23"/>
      <c r="AH20" s="18" t="str">
        <f t="shared" si="7"/>
        <v>-</v>
      </c>
      <c r="AI20" s="19" t="str">
        <f t="shared" si="8"/>
        <v/>
      </c>
      <c r="AJ20" s="20" t="str">
        <f t="shared" si="9"/>
        <v/>
      </c>
      <c r="AK20" s="20" t="str">
        <f t="shared" si="10"/>
        <v/>
      </c>
      <c r="AL20" s="20" t="str">
        <f t="shared" si="11"/>
        <v/>
      </c>
      <c r="AM20" s="20" t="str">
        <f t="shared" si="12"/>
        <v/>
      </c>
      <c r="AN20" s="20" t="str">
        <f t="shared" si="13"/>
        <v/>
      </c>
      <c r="AP20" s="24"/>
      <c r="AQ20" s="23"/>
      <c r="AR20" s="23"/>
      <c r="AS20" s="23"/>
    </row>
    <row r="21" spans="2:50" ht="15.75">
      <c r="B21" s="33"/>
      <c r="C21" s="129" t="s">
        <v>100</v>
      </c>
      <c r="H21" s="129" t="s">
        <v>110</v>
      </c>
      <c r="O21" s="18" t="str">
        <f t="shared" si="0"/>
        <v>-</v>
      </c>
      <c r="P21" s="19" t="str">
        <f t="shared" si="1"/>
        <v/>
      </c>
      <c r="Q21" s="20" t="str">
        <f t="shared" si="2"/>
        <v/>
      </c>
      <c r="R21" s="20" t="str">
        <f t="shared" si="3"/>
        <v/>
      </c>
      <c r="S21" s="20" t="str">
        <f t="shared" si="4"/>
        <v/>
      </c>
      <c r="T21" s="20" t="str">
        <f t="shared" si="5"/>
        <v/>
      </c>
      <c r="U21" s="20" t="str">
        <f t="shared" si="6"/>
        <v/>
      </c>
      <c r="W21" s="23"/>
      <c r="X21" s="23"/>
      <c r="Y21" s="23"/>
      <c r="Z21" s="23"/>
      <c r="AH21" s="18" t="str">
        <f t="shared" si="7"/>
        <v>-</v>
      </c>
      <c r="AI21" s="19" t="str">
        <f t="shared" si="8"/>
        <v/>
      </c>
      <c r="AJ21" s="20" t="str">
        <f t="shared" si="9"/>
        <v/>
      </c>
      <c r="AK21" s="20" t="str">
        <f t="shared" si="10"/>
        <v/>
      </c>
      <c r="AL21" s="20" t="str">
        <f t="shared" si="11"/>
        <v/>
      </c>
      <c r="AM21" s="20" t="str">
        <f t="shared" si="12"/>
        <v/>
      </c>
      <c r="AN21" s="20" t="str">
        <f t="shared" si="13"/>
        <v/>
      </c>
      <c r="AP21" s="23"/>
      <c r="AQ21" s="23"/>
      <c r="AR21" s="23"/>
      <c r="AS21" s="23"/>
    </row>
    <row r="22" spans="2:50" ht="15.75">
      <c r="B22" s="33"/>
      <c r="C22" s="585" t="s">
        <v>101</v>
      </c>
      <c r="D22" s="585"/>
      <c r="E22" s="585"/>
      <c r="H22" s="585" t="s">
        <v>112</v>
      </c>
      <c r="I22" s="585"/>
      <c r="J22" s="585"/>
      <c r="K22" s="585"/>
      <c r="O22" s="18" t="str">
        <f t="shared" si="0"/>
        <v>-</v>
      </c>
      <c r="P22" s="19" t="str">
        <f t="shared" si="1"/>
        <v/>
      </c>
      <c r="Q22" s="20" t="str">
        <f t="shared" si="2"/>
        <v/>
      </c>
      <c r="R22" s="20" t="str">
        <f t="shared" si="3"/>
        <v/>
      </c>
      <c r="S22" s="20" t="str">
        <f t="shared" si="4"/>
        <v/>
      </c>
      <c r="T22" s="20" t="str">
        <f t="shared" si="5"/>
        <v/>
      </c>
      <c r="U22" s="20" t="str">
        <f t="shared" si="6"/>
        <v/>
      </c>
      <c r="W22" s="23"/>
      <c r="X22" s="23"/>
      <c r="Y22" s="23"/>
      <c r="Z22" s="23"/>
      <c r="AH22" s="18" t="str">
        <f t="shared" si="7"/>
        <v>-</v>
      </c>
      <c r="AI22" s="19" t="str">
        <f t="shared" si="8"/>
        <v/>
      </c>
      <c r="AJ22" s="20" t="str">
        <f t="shared" si="9"/>
        <v/>
      </c>
      <c r="AK22" s="20" t="str">
        <f t="shared" si="10"/>
        <v/>
      </c>
      <c r="AL22" s="20" t="str">
        <f t="shared" si="11"/>
        <v/>
      </c>
      <c r="AM22" s="20" t="str">
        <f t="shared" si="12"/>
        <v/>
      </c>
      <c r="AN22" s="20" t="str">
        <f t="shared" si="13"/>
        <v/>
      </c>
      <c r="AP22" s="23"/>
      <c r="AQ22" s="23"/>
      <c r="AR22" s="23"/>
      <c r="AS22" s="23"/>
    </row>
    <row r="23" spans="2:50">
      <c r="B23" s="125"/>
      <c r="C23" s="129" t="s">
        <v>115</v>
      </c>
      <c r="H23" s="129" t="s">
        <v>117</v>
      </c>
      <c r="O23" s="18" t="str">
        <f t="shared" si="0"/>
        <v>-</v>
      </c>
      <c r="P23" s="19" t="str">
        <f t="shared" si="1"/>
        <v/>
      </c>
      <c r="Q23" s="20" t="str">
        <f t="shared" si="2"/>
        <v/>
      </c>
      <c r="R23" s="20" t="str">
        <f t="shared" si="3"/>
        <v/>
      </c>
      <c r="S23" s="20" t="str">
        <f t="shared" si="4"/>
        <v/>
      </c>
      <c r="T23" s="20" t="str">
        <f t="shared" si="5"/>
        <v/>
      </c>
      <c r="U23" s="20" t="str">
        <f t="shared" si="6"/>
        <v/>
      </c>
      <c r="W23" s="20"/>
      <c r="X23" s="20"/>
      <c r="Y23" s="20"/>
      <c r="AH23" s="18" t="str">
        <f t="shared" si="7"/>
        <v>-</v>
      </c>
      <c r="AI23" s="19" t="str">
        <f t="shared" si="8"/>
        <v/>
      </c>
      <c r="AJ23" s="20" t="str">
        <f t="shared" si="9"/>
        <v/>
      </c>
      <c r="AK23" s="20" t="str">
        <f t="shared" si="10"/>
        <v/>
      </c>
      <c r="AL23" s="20" t="str">
        <f t="shared" si="11"/>
        <v/>
      </c>
      <c r="AM23" s="20" t="str">
        <f t="shared" si="12"/>
        <v/>
      </c>
      <c r="AN23" s="20" t="str">
        <f t="shared" si="13"/>
        <v/>
      </c>
      <c r="AP23" s="20"/>
      <c r="AQ23" s="20"/>
      <c r="AR23" s="20"/>
    </row>
    <row r="24" spans="2:50">
      <c r="B24" s="125"/>
      <c r="C24" s="128" t="s">
        <v>99</v>
      </c>
      <c r="H24" s="133" t="s">
        <v>111</v>
      </c>
      <c r="O24" s="18" t="str">
        <f t="shared" si="0"/>
        <v>-</v>
      </c>
      <c r="P24" s="19" t="str">
        <f t="shared" si="1"/>
        <v/>
      </c>
      <c r="Q24" s="20" t="str">
        <f t="shared" si="2"/>
        <v/>
      </c>
      <c r="R24" s="20" t="str">
        <f t="shared" si="3"/>
        <v/>
      </c>
      <c r="S24" s="20" t="str">
        <f t="shared" si="4"/>
        <v/>
      </c>
      <c r="T24" s="20" t="str">
        <f t="shared" si="5"/>
        <v/>
      </c>
      <c r="U24" s="20" t="str">
        <f t="shared" si="6"/>
        <v/>
      </c>
      <c r="W24" s="20"/>
      <c r="X24" s="20"/>
      <c r="Y24" s="20"/>
      <c r="AH24" s="18" t="str">
        <f t="shared" si="7"/>
        <v>-</v>
      </c>
      <c r="AI24" s="19" t="str">
        <f t="shared" si="8"/>
        <v/>
      </c>
      <c r="AJ24" s="20" t="str">
        <f t="shared" si="9"/>
        <v/>
      </c>
      <c r="AK24" s="20" t="str">
        <f t="shared" si="10"/>
        <v/>
      </c>
      <c r="AL24" s="20" t="str">
        <f t="shared" si="11"/>
        <v/>
      </c>
      <c r="AM24" s="20" t="str">
        <f t="shared" si="12"/>
        <v/>
      </c>
      <c r="AN24" s="20" t="str">
        <f t="shared" si="13"/>
        <v/>
      </c>
      <c r="AP24" s="20"/>
      <c r="AQ24" s="20"/>
      <c r="AR24" s="20"/>
    </row>
    <row r="25" spans="2:50">
      <c r="B25" s="125"/>
      <c r="C25" s="585" t="s">
        <v>186</v>
      </c>
      <c r="D25" s="585"/>
      <c r="E25" s="585"/>
      <c r="H25" s="585" t="s">
        <v>186</v>
      </c>
      <c r="I25" s="585"/>
      <c r="J25" s="585"/>
      <c r="K25" s="585"/>
      <c r="O25" s="18" t="str">
        <f t="shared" si="0"/>
        <v>-</v>
      </c>
      <c r="P25" s="19" t="str">
        <f t="shared" si="1"/>
        <v/>
      </c>
      <c r="Q25" s="20" t="str">
        <f t="shared" si="2"/>
        <v/>
      </c>
      <c r="R25" s="20" t="str">
        <f t="shared" si="3"/>
        <v/>
      </c>
      <c r="S25" s="20" t="str">
        <f t="shared" si="4"/>
        <v/>
      </c>
      <c r="T25" s="20" t="str">
        <f t="shared" si="5"/>
        <v/>
      </c>
      <c r="U25" s="20" t="str">
        <f t="shared" si="6"/>
        <v/>
      </c>
      <c r="W25" s="20"/>
      <c r="X25" s="20"/>
      <c r="Y25" s="20"/>
      <c r="AH25" s="18" t="str">
        <f t="shared" si="7"/>
        <v>-</v>
      </c>
      <c r="AI25" s="19" t="str">
        <f t="shared" si="8"/>
        <v/>
      </c>
      <c r="AJ25" s="20" t="str">
        <f t="shared" si="9"/>
        <v/>
      </c>
      <c r="AK25" s="20" t="str">
        <f t="shared" si="10"/>
        <v/>
      </c>
      <c r="AL25" s="20" t="str">
        <f t="shared" si="11"/>
        <v/>
      </c>
      <c r="AM25" s="20" t="str">
        <f t="shared" si="12"/>
        <v/>
      </c>
      <c r="AN25" s="20" t="str">
        <f t="shared" si="13"/>
        <v/>
      </c>
      <c r="AP25" s="20"/>
      <c r="AQ25" s="20"/>
      <c r="AR25" s="20"/>
    </row>
    <row r="26" spans="2:50">
      <c r="B26" s="125"/>
      <c r="O26" s="18" t="str">
        <f t="shared" si="0"/>
        <v>-</v>
      </c>
      <c r="P26" s="19" t="str">
        <f t="shared" si="1"/>
        <v/>
      </c>
      <c r="Q26" s="20" t="str">
        <f t="shared" si="2"/>
        <v/>
      </c>
      <c r="R26" s="20" t="str">
        <f t="shared" si="3"/>
        <v/>
      </c>
      <c r="S26" s="20" t="str">
        <f t="shared" si="4"/>
        <v/>
      </c>
      <c r="T26" s="20" t="str">
        <f t="shared" si="5"/>
        <v/>
      </c>
      <c r="U26" s="20" t="str">
        <f t="shared" si="6"/>
        <v/>
      </c>
      <c r="W26" s="20"/>
      <c r="X26" s="20"/>
      <c r="Y26" s="20"/>
      <c r="AH26" s="18" t="str">
        <f t="shared" si="7"/>
        <v>-</v>
      </c>
      <c r="AI26" s="19" t="str">
        <f t="shared" si="8"/>
        <v/>
      </c>
      <c r="AJ26" s="20" t="str">
        <f t="shared" si="9"/>
        <v/>
      </c>
      <c r="AK26" s="20" t="str">
        <f t="shared" si="10"/>
        <v/>
      </c>
      <c r="AL26" s="20" t="str">
        <f t="shared" si="11"/>
        <v/>
      </c>
      <c r="AM26" s="20" t="str">
        <f t="shared" si="12"/>
        <v/>
      </c>
      <c r="AN26" s="20" t="str">
        <f t="shared" si="13"/>
        <v/>
      </c>
      <c r="AP26" s="20"/>
      <c r="AQ26" s="20"/>
      <c r="AR26" s="20"/>
    </row>
    <row r="27" spans="2:50">
      <c r="O27" s="18" t="str">
        <f t="shared" si="0"/>
        <v>-</v>
      </c>
      <c r="P27" s="19" t="str">
        <f t="shared" si="1"/>
        <v/>
      </c>
      <c r="Q27" s="20" t="str">
        <f t="shared" si="2"/>
        <v/>
      </c>
      <c r="R27" s="20" t="str">
        <f t="shared" si="3"/>
        <v/>
      </c>
      <c r="S27" s="20" t="str">
        <f t="shared" si="4"/>
        <v/>
      </c>
      <c r="T27" s="20" t="str">
        <f t="shared" si="5"/>
        <v/>
      </c>
      <c r="U27" s="20" t="str">
        <f t="shared" si="6"/>
        <v/>
      </c>
      <c r="W27" s="20"/>
      <c r="X27" s="20"/>
      <c r="Y27" s="20"/>
      <c r="AH27" s="18" t="str">
        <f t="shared" si="7"/>
        <v>-</v>
      </c>
      <c r="AI27" s="19" t="str">
        <f t="shared" si="8"/>
        <v/>
      </c>
      <c r="AJ27" s="20" t="str">
        <f t="shared" si="9"/>
        <v/>
      </c>
      <c r="AK27" s="20" t="str">
        <f t="shared" si="10"/>
        <v/>
      </c>
      <c r="AL27" s="20" t="str">
        <f t="shared" si="11"/>
        <v/>
      </c>
      <c r="AM27" s="20" t="str">
        <f t="shared" si="12"/>
        <v/>
      </c>
      <c r="AN27" s="20" t="str">
        <f t="shared" si="13"/>
        <v/>
      </c>
      <c r="AP27" s="20"/>
      <c r="AQ27" s="20"/>
      <c r="AR27" s="20"/>
    </row>
    <row r="28" spans="2:50">
      <c r="O28" s="18" t="str">
        <f t="shared" si="0"/>
        <v>-</v>
      </c>
      <c r="P28" s="19" t="str">
        <f t="shared" si="1"/>
        <v/>
      </c>
      <c r="Q28" s="20" t="str">
        <f t="shared" si="2"/>
        <v/>
      </c>
      <c r="R28" s="20" t="str">
        <f t="shared" si="3"/>
        <v/>
      </c>
      <c r="S28" s="20" t="str">
        <f t="shared" si="4"/>
        <v/>
      </c>
      <c r="T28" s="20" t="str">
        <f t="shared" si="5"/>
        <v/>
      </c>
      <c r="U28" s="20" t="str">
        <f t="shared" si="6"/>
        <v/>
      </c>
      <c r="W28" s="20"/>
      <c r="X28" s="20"/>
      <c r="Y28" s="20"/>
      <c r="AH28" s="18" t="str">
        <f t="shared" si="7"/>
        <v>-</v>
      </c>
      <c r="AI28" s="19" t="str">
        <f t="shared" si="8"/>
        <v/>
      </c>
      <c r="AJ28" s="20" t="str">
        <f t="shared" si="9"/>
        <v/>
      </c>
      <c r="AK28" s="20" t="str">
        <f t="shared" si="10"/>
        <v/>
      </c>
      <c r="AL28" s="20" t="str">
        <f t="shared" si="11"/>
        <v/>
      </c>
      <c r="AM28" s="20" t="str">
        <f t="shared" si="12"/>
        <v/>
      </c>
      <c r="AN28" s="20" t="str">
        <f t="shared" si="13"/>
        <v/>
      </c>
      <c r="AP28" s="20"/>
      <c r="AQ28" s="20"/>
      <c r="AR28" s="20"/>
    </row>
    <row r="29" spans="2:50">
      <c r="O29" s="18" t="str">
        <f t="shared" si="0"/>
        <v>-</v>
      </c>
      <c r="P29" s="19" t="str">
        <f t="shared" si="1"/>
        <v/>
      </c>
      <c r="Q29" s="20" t="str">
        <f t="shared" si="2"/>
        <v/>
      </c>
      <c r="R29" s="20" t="str">
        <f t="shared" si="3"/>
        <v/>
      </c>
      <c r="S29" s="20" t="str">
        <f t="shared" si="4"/>
        <v/>
      </c>
      <c r="T29" s="20" t="str">
        <f t="shared" si="5"/>
        <v/>
      </c>
      <c r="U29" s="20" t="str">
        <f t="shared" si="6"/>
        <v/>
      </c>
      <c r="W29" s="20"/>
      <c r="X29" s="20"/>
      <c r="Y29" s="20"/>
      <c r="AH29" s="18" t="str">
        <f t="shared" si="7"/>
        <v>-</v>
      </c>
      <c r="AI29" s="19" t="str">
        <f t="shared" si="8"/>
        <v/>
      </c>
      <c r="AJ29" s="20" t="str">
        <f t="shared" si="9"/>
        <v/>
      </c>
      <c r="AK29" s="20" t="str">
        <f t="shared" si="10"/>
        <v/>
      </c>
      <c r="AL29" s="20" t="str">
        <f t="shared" si="11"/>
        <v/>
      </c>
      <c r="AM29" s="20" t="str">
        <f t="shared" si="12"/>
        <v/>
      </c>
      <c r="AN29" s="20" t="str">
        <f t="shared" si="13"/>
        <v/>
      </c>
      <c r="AP29" s="20"/>
      <c r="AQ29" s="20"/>
      <c r="AR29" s="20"/>
    </row>
    <row r="30" spans="2:50">
      <c r="O30" s="18" t="str">
        <f t="shared" si="0"/>
        <v>-</v>
      </c>
      <c r="P30" s="19" t="str">
        <f t="shared" si="1"/>
        <v/>
      </c>
      <c r="Q30" s="20" t="str">
        <f t="shared" si="2"/>
        <v/>
      </c>
      <c r="R30" s="20" t="str">
        <f t="shared" si="3"/>
        <v/>
      </c>
      <c r="S30" s="20" t="str">
        <f t="shared" si="4"/>
        <v/>
      </c>
      <c r="T30" s="20" t="str">
        <f t="shared" si="5"/>
        <v/>
      </c>
      <c r="U30" s="20" t="str">
        <f t="shared" si="6"/>
        <v/>
      </c>
      <c r="W30" s="20"/>
      <c r="X30" s="20"/>
      <c r="Y30" s="20"/>
      <c r="AH30" s="18" t="str">
        <f t="shared" si="7"/>
        <v>-</v>
      </c>
      <c r="AI30" s="19" t="str">
        <f t="shared" si="8"/>
        <v/>
      </c>
      <c r="AJ30" s="20" t="str">
        <f t="shared" si="9"/>
        <v/>
      </c>
      <c r="AK30" s="20" t="str">
        <f t="shared" si="10"/>
        <v/>
      </c>
      <c r="AL30" s="20" t="str">
        <f t="shared" si="11"/>
        <v/>
      </c>
      <c r="AM30" s="20" t="str">
        <f t="shared" si="12"/>
        <v/>
      </c>
      <c r="AN30" s="20" t="str">
        <f t="shared" si="13"/>
        <v/>
      </c>
      <c r="AP30" s="20"/>
      <c r="AQ30" s="20"/>
      <c r="AR30" s="20"/>
    </row>
    <row r="31" spans="2:50">
      <c r="O31" s="18" t="str">
        <f t="shared" si="0"/>
        <v>-</v>
      </c>
      <c r="P31" s="19" t="str">
        <f t="shared" si="1"/>
        <v/>
      </c>
      <c r="Q31" s="20" t="str">
        <f t="shared" si="2"/>
        <v/>
      </c>
      <c r="R31" s="20" t="str">
        <f t="shared" si="3"/>
        <v/>
      </c>
      <c r="S31" s="20" t="str">
        <f t="shared" si="4"/>
        <v/>
      </c>
      <c r="T31" s="20" t="str">
        <f t="shared" si="5"/>
        <v/>
      </c>
      <c r="U31" s="20" t="str">
        <f t="shared" si="6"/>
        <v/>
      </c>
      <c r="W31" s="20"/>
      <c r="X31" s="20"/>
      <c r="Y31" s="20"/>
      <c r="AH31" s="18" t="str">
        <f t="shared" si="7"/>
        <v>-</v>
      </c>
      <c r="AI31" s="19" t="str">
        <f t="shared" si="8"/>
        <v/>
      </c>
      <c r="AJ31" s="20" t="str">
        <f t="shared" si="9"/>
        <v/>
      </c>
      <c r="AK31" s="20" t="str">
        <f t="shared" si="10"/>
        <v/>
      </c>
      <c r="AL31" s="20" t="str">
        <f t="shared" si="11"/>
        <v/>
      </c>
      <c r="AM31" s="20" t="str">
        <f t="shared" si="12"/>
        <v/>
      </c>
      <c r="AN31" s="20" t="str">
        <f t="shared" si="13"/>
        <v/>
      </c>
      <c r="AP31" s="20"/>
      <c r="AQ31" s="20"/>
      <c r="AR31" s="20"/>
    </row>
    <row r="32" spans="2:50">
      <c r="O32" s="18" t="str">
        <f t="shared" si="0"/>
        <v>-</v>
      </c>
      <c r="P32" s="19" t="str">
        <f t="shared" si="1"/>
        <v/>
      </c>
      <c r="Q32" s="20" t="str">
        <f t="shared" si="2"/>
        <v/>
      </c>
      <c r="R32" s="20" t="str">
        <f t="shared" si="3"/>
        <v/>
      </c>
      <c r="S32" s="20" t="str">
        <f t="shared" si="4"/>
        <v/>
      </c>
      <c r="T32" s="20" t="str">
        <f t="shared" si="5"/>
        <v/>
      </c>
      <c r="U32" s="20" t="str">
        <f t="shared" si="6"/>
        <v/>
      </c>
      <c r="W32" s="20"/>
      <c r="X32" s="20"/>
      <c r="Y32" s="20"/>
      <c r="AH32" s="18" t="str">
        <f t="shared" si="7"/>
        <v>-</v>
      </c>
      <c r="AI32" s="19" t="str">
        <f t="shared" si="8"/>
        <v/>
      </c>
      <c r="AJ32" s="20" t="str">
        <f t="shared" si="9"/>
        <v/>
      </c>
      <c r="AK32" s="20" t="str">
        <f t="shared" si="10"/>
        <v/>
      </c>
      <c r="AL32" s="20" t="str">
        <f t="shared" si="11"/>
        <v/>
      </c>
      <c r="AM32" s="20" t="str">
        <f t="shared" si="12"/>
        <v/>
      </c>
      <c r="AN32" s="20" t="str">
        <f t="shared" si="13"/>
        <v/>
      </c>
      <c r="AP32" s="20"/>
      <c r="AQ32" s="20"/>
      <c r="AR32" s="20"/>
    </row>
    <row r="33" spans="15:44">
      <c r="O33" s="18" t="str">
        <f t="shared" si="0"/>
        <v>-</v>
      </c>
      <c r="P33" s="19" t="str">
        <f t="shared" si="1"/>
        <v/>
      </c>
      <c r="Q33" s="20" t="str">
        <f t="shared" si="2"/>
        <v/>
      </c>
      <c r="R33" s="20" t="str">
        <f t="shared" si="3"/>
        <v/>
      </c>
      <c r="S33" s="20" t="str">
        <f t="shared" si="4"/>
        <v/>
      </c>
      <c r="T33" s="20" t="str">
        <f t="shared" si="5"/>
        <v/>
      </c>
      <c r="U33" s="20" t="str">
        <f t="shared" si="6"/>
        <v/>
      </c>
      <c r="W33" s="20"/>
      <c r="X33" s="20"/>
      <c r="Y33" s="20"/>
      <c r="AH33" s="18" t="str">
        <f t="shared" si="7"/>
        <v>-</v>
      </c>
      <c r="AI33" s="19" t="str">
        <f t="shared" si="8"/>
        <v/>
      </c>
      <c r="AJ33" s="20" t="str">
        <f t="shared" si="9"/>
        <v/>
      </c>
      <c r="AK33" s="20" t="str">
        <f t="shared" si="10"/>
        <v/>
      </c>
      <c r="AL33" s="20" t="str">
        <f t="shared" si="11"/>
        <v/>
      </c>
      <c r="AM33" s="20" t="str">
        <f t="shared" si="12"/>
        <v/>
      </c>
      <c r="AN33" s="20" t="str">
        <f t="shared" si="13"/>
        <v/>
      </c>
      <c r="AP33" s="20"/>
      <c r="AQ33" s="20"/>
      <c r="AR33" s="20"/>
    </row>
    <row r="34" spans="15:44">
      <c r="O34" s="18" t="str">
        <f t="shared" si="0"/>
        <v>-</v>
      </c>
      <c r="P34" s="19" t="str">
        <f t="shared" si="1"/>
        <v/>
      </c>
      <c r="Q34" s="20" t="str">
        <f t="shared" si="2"/>
        <v/>
      </c>
      <c r="R34" s="20" t="str">
        <f t="shared" si="3"/>
        <v/>
      </c>
      <c r="S34" s="20" t="str">
        <f t="shared" si="4"/>
        <v/>
      </c>
      <c r="T34" s="20" t="str">
        <f t="shared" si="5"/>
        <v/>
      </c>
      <c r="U34" s="20" t="str">
        <f t="shared" si="6"/>
        <v/>
      </c>
      <c r="W34" s="20"/>
      <c r="X34" s="20"/>
      <c r="Y34" s="20"/>
      <c r="AH34" s="18" t="str">
        <f t="shared" si="7"/>
        <v>-</v>
      </c>
      <c r="AI34" s="19" t="str">
        <f t="shared" si="8"/>
        <v/>
      </c>
      <c r="AJ34" s="20" t="str">
        <f t="shared" si="9"/>
        <v/>
      </c>
      <c r="AK34" s="20" t="str">
        <f t="shared" si="10"/>
        <v/>
      </c>
      <c r="AL34" s="20" t="str">
        <f t="shared" si="11"/>
        <v/>
      </c>
      <c r="AM34" s="20" t="str">
        <f t="shared" si="12"/>
        <v/>
      </c>
      <c r="AN34" s="20" t="str">
        <f t="shared" si="13"/>
        <v/>
      </c>
      <c r="AP34" s="20"/>
      <c r="AQ34" s="20"/>
      <c r="AR34" s="20"/>
    </row>
    <row r="35" spans="15:44">
      <c r="O35" s="18" t="str">
        <f t="shared" si="0"/>
        <v>-</v>
      </c>
      <c r="P35" s="19" t="str">
        <f t="shared" si="1"/>
        <v/>
      </c>
      <c r="Q35" s="20" t="str">
        <f t="shared" si="2"/>
        <v/>
      </c>
      <c r="R35" s="20" t="str">
        <f t="shared" si="3"/>
        <v/>
      </c>
      <c r="S35" s="20" t="str">
        <f t="shared" si="4"/>
        <v/>
      </c>
      <c r="T35" s="20" t="str">
        <f t="shared" si="5"/>
        <v/>
      </c>
      <c r="U35" s="20" t="str">
        <f t="shared" si="6"/>
        <v/>
      </c>
      <c r="W35" s="20"/>
      <c r="X35" s="20"/>
      <c r="Y35" s="20"/>
      <c r="AH35" s="18" t="str">
        <f t="shared" si="7"/>
        <v>-</v>
      </c>
      <c r="AI35" s="19" t="str">
        <f t="shared" si="8"/>
        <v/>
      </c>
      <c r="AJ35" s="20" t="str">
        <f t="shared" si="9"/>
        <v/>
      </c>
      <c r="AK35" s="20" t="str">
        <f t="shared" si="10"/>
        <v/>
      </c>
      <c r="AL35" s="20" t="str">
        <f t="shared" si="11"/>
        <v/>
      </c>
      <c r="AM35" s="20" t="str">
        <f t="shared" si="12"/>
        <v/>
      </c>
      <c r="AN35" s="20" t="str">
        <f t="shared" si="13"/>
        <v/>
      </c>
      <c r="AP35" s="20"/>
      <c r="AQ35" s="20"/>
      <c r="AR35" s="20"/>
    </row>
    <row r="36" spans="15:44">
      <c r="O36" s="18" t="str">
        <f t="shared" si="0"/>
        <v>-</v>
      </c>
      <c r="P36" s="19" t="str">
        <f t="shared" si="1"/>
        <v/>
      </c>
      <c r="Q36" s="20" t="str">
        <f t="shared" si="2"/>
        <v/>
      </c>
      <c r="R36" s="20" t="str">
        <f t="shared" si="3"/>
        <v/>
      </c>
      <c r="S36" s="20" t="str">
        <f t="shared" si="4"/>
        <v/>
      </c>
      <c r="T36" s="20" t="str">
        <f t="shared" si="5"/>
        <v/>
      </c>
      <c r="U36" s="20" t="str">
        <f t="shared" si="6"/>
        <v/>
      </c>
      <c r="W36" s="20"/>
      <c r="X36" s="20"/>
      <c r="Y36" s="20"/>
      <c r="AH36" s="18" t="str">
        <f t="shared" si="7"/>
        <v>-</v>
      </c>
      <c r="AI36" s="19" t="str">
        <f t="shared" si="8"/>
        <v/>
      </c>
      <c r="AJ36" s="20" t="str">
        <f t="shared" si="9"/>
        <v/>
      </c>
      <c r="AK36" s="20" t="str">
        <f t="shared" si="10"/>
        <v/>
      </c>
      <c r="AL36" s="20" t="str">
        <f t="shared" si="11"/>
        <v/>
      </c>
      <c r="AM36" s="20" t="str">
        <f t="shared" si="12"/>
        <v/>
      </c>
      <c r="AN36" s="20" t="str">
        <f t="shared" si="13"/>
        <v/>
      </c>
      <c r="AP36" s="20"/>
      <c r="AQ36" s="20"/>
      <c r="AR36" s="20"/>
    </row>
    <row r="37" spans="15:44">
      <c r="O37" s="18" t="str">
        <f t="shared" si="0"/>
        <v>-</v>
      </c>
      <c r="P37" s="19" t="str">
        <f t="shared" si="1"/>
        <v/>
      </c>
      <c r="Q37" s="20" t="str">
        <f t="shared" si="2"/>
        <v/>
      </c>
      <c r="R37" s="20" t="str">
        <f t="shared" si="3"/>
        <v/>
      </c>
      <c r="S37" s="20" t="str">
        <f t="shared" si="4"/>
        <v/>
      </c>
      <c r="T37" s="20" t="str">
        <f t="shared" si="5"/>
        <v/>
      </c>
      <c r="U37" s="20" t="str">
        <f t="shared" si="6"/>
        <v/>
      </c>
      <c r="W37" s="20"/>
      <c r="X37" s="20"/>
      <c r="Y37" s="20"/>
      <c r="AH37" s="18" t="str">
        <f t="shared" si="7"/>
        <v>-</v>
      </c>
      <c r="AI37" s="19" t="str">
        <f t="shared" si="8"/>
        <v/>
      </c>
      <c r="AJ37" s="20" t="str">
        <f t="shared" si="9"/>
        <v/>
      </c>
      <c r="AK37" s="20" t="str">
        <f t="shared" si="10"/>
        <v/>
      </c>
      <c r="AL37" s="20" t="str">
        <f t="shared" si="11"/>
        <v/>
      </c>
      <c r="AM37" s="20" t="str">
        <f t="shared" si="12"/>
        <v/>
      </c>
      <c r="AN37" s="20" t="str">
        <f t="shared" si="13"/>
        <v/>
      </c>
      <c r="AP37" s="20"/>
      <c r="AQ37" s="20"/>
      <c r="AR37" s="20"/>
    </row>
    <row r="38" spans="15:44">
      <c r="O38" s="18" t="str">
        <f t="shared" si="0"/>
        <v>-</v>
      </c>
      <c r="P38" s="19" t="str">
        <f t="shared" si="1"/>
        <v/>
      </c>
      <c r="Q38" s="20" t="str">
        <f t="shared" si="2"/>
        <v/>
      </c>
      <c r="R38" s="20" t="str">
        <f t="shared" si="3"/>
        <v/>
      </c>
      <c r="S38" s="20" t="str">
        <f t="shared" si="4"/>
        <v/>
      </c>
      <c r="T38" s="20" t="str">
        <f t="shared" si="5"/>
        <v/>
      </c>
      <c r="U38" s="20" t="str">
        <f t="shared" si="6"/>
        <v/>
      </c>
      <c r="W38" s="20"/>
      <c r="X38" s="20"/>
      <c r="Y38" s="20"/>
      <c r="AH38" s="18" t="str">
        <f t="shared" si="7"/>
        <v>-</v>
      </c>
      <c r="AI38" s="19" t="str">
        <f t="shared" si="8"/>
        <v/>
      </c>
      <c r="AJ38" s="20" t="str">
        <f t="shared" si="9"/>
        <v/>
      </c>
      <c r="AK38" s="20" t="str">
        <f t="shared" si="10"/>
        <v/>
      </c>
      <c r="AL38" s="20" t="str">
        <f t="shared" si="11"/>
        <v/>
      </c>
      <c r="AM38" s="20" t="str">
        <f t="shared" si="12"/>
        <v/>
      </c>
      <c r="AN38" s="20" t="str">
        <f t="shared" si="13"/>
        <v/>
      </c>
      <c r="AP38" s="20"/>
      <c r="AQ38" s="20"/>
      <c r="AR38" s="20"/>
    </row>
    <row r="39" spans="15:44">
      <c r="O39" s="18" t="str">
        <f t="shared" si="0"/>
        <v>-</v>
      </c>
      <c r="P39" s="19" t="str">
        <f t="shared" si="1"/>
        <v/>
      </c>
      <c r="Q39" s="20" t="str">
        <f t="shared" si="2"/>
        <v/>
      </c>
      <c r="R39" s="20" t="str">
        <f t="shared" si="3"/>
        <v/>
      </c>
      <c r="S39" s="20" t="str">
        <f t="shared" si="4"/>
        <v/>
      </c>
      <c r="T39" s="20" t="str">
        <f t="shared" si="5"/>
        <v/>
      </c>
      <c r="U39" s="20" t="str">
        <f t="shared" si="6"/>
        <v/>
      </c>
      <c r="W39" s="20"/>
      <c r="X39" s="20"/>
      <c r="Y39" s="20"/>
      <c r="AH39" s="18" t="str">
        <f t="shared" si="7"/>
        <v>-</v>
      </c>
      <c r="AI39" s="19" t="str">
        <f t="shared" si="8"/>
        <v/>
      </c>
      <c r="AJ39" s="20" t="str">
        <f t="shared" si="9"/>
        <v/>
      </c>
      <c r="AK39" s="20" t="str">
        <f t="shared" si="10"/>
        <v/>
      </c>
      <c r="AL39" s="20" t="str">
        <f t="shared" si="11"/>
        <v/>
      </c>
      <c r="AM39" s="20" t="str">
        <f t="shared" si="12"/>
        <v/>
      </c>
      <c r="AN39" s="20" t="str">
        <f t="shared" si="13"/>
        <v/>
      </c>
      <c r="AP39" s="20"/>
      <c r="AQ39" s="20"/>
      <c r="AR39" s="20"/>
    </row>
    <row r="40" spans="15:44">
      <c r="O40" s="18" t="str">
        <f t="shared" si="0"/>
        <v>-</v>
      </c>
      <c r="P40" s="19" t="str">
        <f t="shared" si="1"/>
        <v/>
      </c>
      <c r="Q40" s="20" t="str">
        <f t="shared" si="2"/>
        <v/>
      </c>
      <c r="R40" s="20" t="str">
        <f t="shared" si="3"/>
        <v/>
      </c>
      <c r="S40" s="20" t="str">
        <f t="shared" si="4"/>
        <v/>
      </c>
      <c r="T40" s="20" t="str">
        <f t="shared" si="5"/>
        <v/>
      </c>
      <c r="U40" s="20" t="str">
        <f t="shared" si="6"/>
        <v/>
      </c>
      <c r="W40" s="20"/>
      <c r="X40" s="20"/>
      <c r="Y40" s="20"/>
      <c r="AH40" s="18" t="str">
        <f t="shared" si="7"/>
        <v>-</v>
      </c>
      <c r="AI40" s="19" t="str">
        <f t="shared" si="8"/>
        <v/>
      </c>
      <c r="AJ40" s="20" t="str">
        <f t="shared" si="9"/>
        <v/>
      </c>
      <c r="AK40" s="20" t="str">
        <f t="shared" si="10"/>
        <v/>
      </c>
      <c r="AL40" s="20" t="str">
        <f t="shared" si="11"/>
        <v/>
      </c>
      <c r="AM40" s="20" t="str">
        <f t="shared" si="12"/>
        <v/>
      </c>
      <c r="AN40" s="20" t="str">
        <f t="shared" si="13"/>
        <v/>
      </c>
      <c r="AP40" s="20"/>
      <c r="AQ40" s="20"/>
      <c r="AR40" s="20"/>
    </row>
    <row r="41" spans="15:44">
      <c r="O41" s="18" t="str">
        <f t="shared" si="0"/>
        <v>-</v>
      </c>
      <c r="P41" s="19" t="str">
        <f t="shared" si="1"/>
        <v/>
      </c>
      <c r="Q41" s="20" t="str">
        <f t="shared" si="2"/>
        <v/>
      </c>
      <c r="R41" s="20" t="str">
        <f t="shared" si="3"/>
        <v/>
      </c>
      <c r="S41" s="20" t="str">
        <f t="shared" si="4"/>
        <v/>
      </c>
      <c r="T41" s="20" t="str">
        <f t="shared" si="5"/>
        <v/>
      </c>
      <c r="U41" s="20" t="str">
        <f t="shared" si="6"/>
        <v/>
      </c>
      <c r="W41" s="20"/>
      <c r="X41" s="20"/>
      <c r="Y41" s="20"/>
      <c r="AH41" s="18" t="str">
        <f t="shared" si="7"/>
        <v>-</v>
      </c>
      <c r="AI41" s="19" t="str">
        <f t="shared" si="8"/>
        <v/>
      </c>
      <c r="AJ41" s="20" t="str">
        <f t="shared" si="9"/>
        <v/>
      </c>
      <c r="AK41" s="20" t="str">
        <f t="shared" si="10"/>
        <v/>
      </c>
      <c r="AL41" s="20" t="str">
        <f t="shared" si="11"/>
        <v/>
      </c>
      <c r="AM41" s="20" t="str">
        <f t="shared" si="12"/>
        <v/>
      </c>
      <c r="AN41" s="20" t="str">
        <f t="shared" si="13"/>
        <v/>
      </c>
      <c r="AP41" s="20"/>
      <c r="AQ41" s="20"/>
      <c r="AR41" s="20"/>
    </row>
    <row r="42" spans="15:44">
      <c r="O42" s="18" t="str">
        <f t="shared" si="0"/>
        <v>-</v>
      </c>
      <c r="P42" s="19" t="str">
        <f t="shared" si="1"/>
        <v/>
      </c>
      <c r="Q42" s="20" t="str">
        <f t="shared" si="2"/>
        <v/>
      </c>
      <c r="R42" s="20" t="str">
        <f t="shared" si="3"/>
        <v/>
      </c>
      <c r="S42" s="20" t="str">
        <f t="shared" si="4"/>
        <v/>
      </c>
      <c r="T42" s="20" t="str">
        <f t="shared" si="5"/>
        <v/>
      </c>
      <c r="U42" s="20" t="str">
        <f t="shared" si="6"/>
        <v/>
      </c>
      <c r="W42" s="20"/>
      <c r="X42" s="20"/>
      <c r="Y42" s="20"/>
      <c r="AH42" s="18" t="str">
        <f t="shared" si="7"/>
        <v>-</v>
      </c>
      <c r="AI42" s="19" t="str">
        <f t="shared" si="8"/>
        <v/>
      </c>
      <c r="AJ42" s="20" t="str">
        <f t="shared" si="9"/>
        <v/>
      </c>
      <c r="AK42" s="20" t="str">
        <f t="shared" si="10"/>
        <v/>
      </c>
      <c r="AL42" s="20" t="str">
        <f t="shared" si="11"/>
        <v/>
      </c>
      <c r="AM42" s="20" t="str">
        <f t="shared" si="12"/>
        <v/>
      </c>
      <c r="AN42" s="20" t="str">
        <f t="shared" si="13"/>
        <v/>
      </c>
      <c r="AP42" s="20"/>
      <c r="AQ42" s="20"/>
      <c r="AR42" s="20"/>
    </row>
    <row r="43" spans="15:44">
      <c r="O43" s="18" t="str">
        <f t="shared" si="0"/>
        <v>-</v>
      </c>
      <c r="P43" s="19" t="str">
        <f t="shared" si="1"/>
        <v/>
      </c>
      <c r="Q43" s="20" t="str">
        <f t="shared" si="2"/>
        <v/>
      </c>
      <c r="R43" s="20" t="str">
        <f t="shared" si="3"/>
        <v/>
      </c>
      <c r="S43" s="20" t="str">
        <f t="shared" si="4"/>
        <v/>
      </c>
      <c r="T43" s="20" t="str">
        <f t="shared" si="5"/>
        <v/>
      </c>
      <c r="U43" s="20" t="str">
        <f t="shared" si="6"/>
        <v/>
      </c>
      <c r="W43" s="20"/>
      <c r="X43" s="20"/>
      <c r="Y43" s="20"/>
      <c r="AH43" s="18" t="str">
        <f t="shared" si="7"/>
        <v>-</v>
      </c>
      <c r="AI43" s="19" t="str">
        <f t="shared" si="8"/>
        <v/>
      </c>
      <c r="AJ43" s="20" t="str">
        <f t="shared" si="9"/>
        <v/>
      </c>
      <c r="AK43" s="20" t="str">
        <f t="shared" si="10"/>
        <v/>
      </c>
      <c r="AL43" s="20" t="str">
        <f t="shared" si="11"/>
        <v/>
      </c>
      <c r="AM43" s="20" t="str">
        <f t="shared" si="12"/>
        <v/>
      </c>
      <c r="AN43" s="20" t="str">
        <f t="shared" si="13"/>
        <v/>
      </c>
      <c r="AP43" s="20"/>
      <c r="AQ43" s="20"/>
      <c r="AR43" s="20"/>
    </row>
    <row r="44" spans="15:44">
      <c r="O44" s="18" t="str">
        <f t="shared" si="0"/>
        <v>-</v>
      </c>
      <c r="P44" s="19" t="str">
        <f t="shared" si="1"/>
        <v/>
      </c>
      <c r="Q44" s="20" t="str">
        <f t="shared" si="2"/>
        <v/>
      </c>
      <c r="R44" s="20" t="str">
        <f t="shared" si="3"/>
        <v/>
      </c>
      <c r="S44" s="20" t="str">
        <f t="shared" si="4"/>
        <v/>
      </c>
      <c r="T44" s="20" t="str">
        <f t="shared" si="5"/>
        <v/>
      </c>
      <c r="U44" s="20" t="str">
        <f t="shared" si="6"/>
        <v/>
      </c>
      <c r="W44" s="20"/>
      <c r="X44" s="20"/>
      <c r="Y44" s="20"/>
      <c r="AH44" s="18" t="str">
        <f t="shared" si="7"/>
        <v>-</v>
      </c>
      <c r="AI44" s="19" t="str">
        <f t="shared" si="8"/>
        <v/>
      </c>
      <c r="AJ44" s="20" t="str">
        <f t="shared" si="9"/>
        <v/>
      </c>
      <c r="AK44" s="20" t="str">
        <f t="shared" si="10"/>
        <v/>
      </c>
      <c r="AL44" s="20" t="str">
        <f t="shared" si="11"/>
        <v/>
      </c>
      <c r="AM44" s="20" t="str">
        <f t="shared" si="12"/>
        <v/>
      </c>
      <c r="AN44" s="20" t="str">
        <f t="shared" si="13"/>
        <v/>
      </c>
      <c r="AP44" s="20"/>
      <c r="AQ44" s="20"/>
      <c r="AR44" s="20"/>
    </row>
    <row r="45" spans="15:44">
      <c r="O45" s="18" t="str">
        <f t="shared" si="0"/>
        <v>-</v>
      </c>
      <c r="P45" s="19" t="str">
        <f t="shared" si="1"/>
        <v/>
      </c>
      <c r="Q45" s="20" t="str">
        <f t="shared" si="2"/>
        <v/>
      </c>
      <c r="R45" s="20" t="str">
        <f t="shared" si="3"/>
        <v/>
      </c>
      <c r="S45" s="20" t="str">
        <f t="shared" si="4"/>
        <v/>
      </c>
      <c r="T45" s="20" t="str">
        <f t="shared" si="5"/>
        <v/>
      </c>
      <c r="U45" s="20" t="str">
        <f t="shared" si="6"/>
        <v/>
      </c>
      <c r="W45" s="20"/>
      <c r="X45" s="20"/>
      <c r="Y45" s="20"/>
      <c r="AH45" s="18" t="str">
        <f t="shared" si="7"/>
        <v>-</v>
      </c>
      <c r="AI45" s="19" t="str">
        <f t="shared" si="8"/>
        <v/>
      </c>
      <c r="AJ45" s="20" t="str">
        <f t="shared" si="9"/>
        <v/>
      </c>
      <c r="AK45" s="20" t="str">
        <f t="shared" si="10"/>
        <v/>
      </c>
      <c r="AL45" s="20" t="str">
        <f t="shared" si="11"/>
        <v/>
      </c>
      <c r="AM45" s="20" t="str">
        <f t="shared" si="12"/>
        <v/>
      </c>
      <c r="AN45" s="20" t="str">
        <f t="shared" si="13"/>
        <v/>
      </c>
      <c r="AP45" s="20"/>
      <c r="AQ45" s="20"/>
      <c r="AR45" s="20"/>
    </row>
    <row r="46" spans="15:44">
      <c r="O46" s="18" t="str">
        <f t="shared" si="0"/>
        <v>-</v>
      </c>
      <c r="P46" s="19" t="str">
        <f t="shared" si="1"/>
        <v/>
      </c>
      <c r="Q46" s="20" t="str">
        <f t="shared" si="2"/>
        <v/>
      </c>
      <c r="R46" s="20" t="str">
        <f t="shared" si="3"/>
        <v/>
      </c>
      <c r="S46" s="20" t="str">
        <f t="shared" si="4"/>
        <v/>
      </c>
      <c r="T46" s="20" t="str">
        <f t="shared" si="5"/>
        <v/>
      </c>
      <c r="U46" s="20" t="str">
        <f t="shared" si="6"/>
        <v/>
      </c>
      <c r="W46" s="20"/>
      <c r="X46" s="20"/>
      <c r="Y46" s="20"/>
      <c r="AH46" s="18" t="str">
        <f t="shared" si="7"/>
        <v>-</v>
      </c>
      <c r="AI46" s="19" t="str">
        <f t="shared" si="8"/>
        <v/>
      </c>
      <c r="AJ46" s="20" t="str">
        <f t="shared" si="9"/>
        <v/>
      </c>
      <c r="AK46" s="20" t="str">
        <f t="shared" si="10"/>
        <v/>
      </c>
      <c r="AL46" s="20" t="str">
        <f t="shared" si="11"/>
        <v/>
      </c>
      <c r="AM46" s="20" t="str">
        <f t="shared" si="12"/>
        <v/>
      </c>
      <c r="AN46" s="20" t="str">
        <f t="shared" si="13"/>
        <v/>
      </c>
      <c r="AP46" s="20"/>
      <c r="AQ46" s="20"/>
      <c r="AR46" s="20"/>
    </row>
    <row r="47" spans="15:44">
      <c r="O47" s="18" t="str">
        <f t="shared" si="0"/>
        <v>-</v>
      </c>
      <c r="P47" s="19" t="str">
        <f t="shared" si="1"/>
        <v/>
      </c>
      <c r="Q47" s="20" t="str">
        <f t="shared" si="2"/>
        <v/>
      </c>
      <c r="R47" s="20" t="str">
        <f t="shared" si="3"/>
        <v/>
      </c>
      <c r="S47" s="20" t="str">
        <f t="shared" si="4"/>
        <v/>
      </c>
      <c r="T47" s="20" t="str">
        <f t="shared" si="5"/>
        <v/>
      </c>
      <c r="U47" s="20" t="str">
        <f t="shared" si="6"/>
        <v/>
      </c>
      <c r="W47" s="20"/>
      <c r="X47" s="20"/>
      <c r="Y47" s="20"/>
      <c r="AH47" s="18" t="str">
        <f t="shared" si="7"/>
        <v>-</v>
      </c>
      <c r="AI47" s="19" t="str">
        <f t="shared" si="8"/>
        <v/>
      </c>
      <c r="AJ47" s="20" t="str">
        <f t="shared" si="9"/>
        <v/>
      </c>
      <c r="AK47" s="20" t="str">
        <f t="shared" si="10"/>
        <v/>
      </c>
      <c r="AL47" s="20" t="str">
        <f t="shared" si="11"/>
        <v/>
      </c>
      <c r="AM47" s="20" t="str">
        <f t="shared" si="12"/>
        <v/>
      </c>
      <c r="AN47" s="20" t="str">
        <f t="shared" si="13"/>
        <v/>
      </c>
      <c r="AP47" s="20"/>
      <c r="AQ47" s="20"/>
      <c r="AR47" s="20"/>
    </row>
    <row r="48" spans="15:44">
      <c r="O48" s="18" t="str">
        <f t="shared" si="0"/>
        <v>-</v>
      </c>
      <c r="P48" s="19" t="str">
        <f t="shared" si="1"/>
        <v/>
      </c>
      <c r="Q48" s="20" t="str">
        <f t="shared" si="2"/>
        <v/>
      </c>
      <c r="R48" s="20" t="str">
        <f t="shared" si="3"/>
        <v/>
      </c>
      <c r="S48" s="20" t="str">
        <f t="shared" si="4"/>
        <v/>
      </c>
      <c r="T48" s="20" t="str">
        <f t="shared" si="5"/>
        <v/>
      </c>
      <c r="U48" s="20" t="str">
        <f t="shared" si="6"/>
        <v/>
      </c>
      <c r="W48" s="20"/>
      <c r="X48" s="20"/>
      <c r="Y48" s="20"/>
      <c r="AH48" s="18" t="str">
        <f t="shared" si="7"/>
        <v>-</v>
      </c>
      <c r="AI48" s="19" t="str">
        <f t="shared" si="8"/>
        <v/>
      </c>
      <c r="AJ48" s="20" t="str">
        <f t="shared" si="9"/>
        <v/>
      </c>
      <c r="AK48" s="20" t="str">
        <f t="shared" si="10"/>
        <v/>
      </c>
      <c r="AL48" s="20" t="str">
        <f t="shared" si="11"/>
        <v/>
      </c>
      <c r="AM48" s="20" t="str">
        <f t="shared" si="12"/>
        <v/>
      </c>
      <c r="AN48" s="20" t="str">
        <f t="shared" si="13"/>
        <v/>
      </c>
      <c r="AP48" s="20"/>
      <c r="AQ48" s="20"/>
      <c r="AR48" s="20"/>
    </row>
    <row r="49" spans="15:44">
      <c r="O49" s="18" t="str">
        <f t="shared" si="0"/>
        <v>-</v>
      </c>
      <c r="P49" s="19" t="str">
        <f t="shared" si="1"/>
        <v/>
      </c>
      <c r="Q49" s="20" t="str">
        <f t="shared" si="2"/>
        <v/>
      </c>
      <c r="R49" s="20" t="str">
        <f t="shared" si="3"/>
        <v/>
      </c>
      <c r="S49" s="20" t="str">
        <f t="shared" si="4"/>
        <v/>
      </c>
      <c r="T49" s="20" t="str">
        <f t="shared" si="5"/>
        <v/>
      </c>
      <c r="U49" s="20" t="str">
        <f t="shared" si="6"/>
        <v/>
      </c>
      <c r="W49" s="20"/>
      <c r="X49" s="20"/>
      <c r="Y49" s="20"/>
      <c r="AH49" s="18" t="str">
        <f t="shared" si="7"/>
        <v>-</v>
      </c>
      <c r="AI49" s="19" t="str">
        <f t="shared" si="8"/>
        <v/>
      </c>
      <c r="AJ49" s="20" t="str">
        <f t="shared" si="9"/>
        <v/>
      </c>
      <c r="AK49" s="20" t="str">
        <f t="shared" si="10"/>
        <v/>
      </c>
      <c r="AL49" s="20" t="str">
        <f t="shared" si="11"/>
        <v/>
      </c>
      <c r="AM49" s="20" t="str">
        <f t="shared" si="12"/>
        <v/>
      </c>
      <c r="AN49" s="20" t="str">
        <f t="shared" si="13"/>
        <v/>
      </c>
      <c r="AP49" s="20"/>
      <c r="AQ49" s="20"/>
      <c r="AR49" s="20"/>
    </row>
    <row r="50" spans="15:44">
      <c r="O50" s="18" t="str">
        <f t="shared" si="0"/>
        <v>-</v>
      </c>
      <c r="P50" s="19" t="str">
        <f t="shared" si="1"/>
        <v/>
      </c>
      <c r="Q50" s="20" t="str">
        <f t="shared" si="2"/>
        <v/>
      </c>
      <c r="R50" s="20" t="str">
        <f t="shared" si="3"/>
        <v/>
      </c>
      <c r="S50" s="20" t="str">
        <f t="shared" si="4"/>
        <v/>
      </c>
      <c r="T50" s="20" t="str">
        <f t="shared" si="5"/>
        <v/>
      </c>
      <c r="U50" s="20" t="str">
        <f t="shared" si="6"/>
        <v/>
      </c>
      <c r="W50" s="20"/>
      <c r="X50" s="20"/>
      <c r="Y50" s="20"/>
      <c r="AH50" s="18" t="str">
        <f t="shared" si="7"/>
        <v>-</v>
      </c>
      <c r="AI50" s="19" t="str">
        <f t="shared" si="8"/>
        <v/>
      </c>
      <c r="AJ50" s="20" t="str">
        <f t="shared" si="9"/>
        <v/>
      </c>
      <c r="AK50" s="20" t="str">
        <f t="shared" si="10"/>
        <v/>
      </c>
      <c r="AL50" s="20" t="str">
        <f t="shared" si="11"/>
        <v/>
      </c>
      <c r="AM50" s="20" t="str">
        <f t="shared" si="12"/>
        <v/>
      </c>
      <c r="AN50" s="20" t="str">
        <f t="shared" si="13"/>
        <v/>
      </c>
      <c r="AP50" s="20"/>
      <c r="AQ50" s="20"/>
      <c r="AR50" s="20"/>
    </row>
    <row r="51" spans="15:44">
      <c r="O51" s="18" t="str">
        <f t="shared" si="0"/>
        <v>-</v>
      </c>
      <c r="P51" s="19" t="str">
        <f t="shared" si="1"/>
        <v/>
      </c>
      <c r="Q51" s="20" t="str">
        <f t="shared" si="2"/>
        <v/>
      </c>
      <c r="R51" s="20" t="str">
        <f t="shared" si="3"/>
        <v/>
      </c>
      <c r="S51" s="20" t="str">
        <f t="shared" si="4"/>
        <v/>
      </c>
      <c r="T51" s="20" t="str">
        <f t="shared" si="5"/>
        <v/>
      </c>
      <c r="U51" s="20" t="str">
        <f t="shared" si="6"/>
        <v/>
      </c>
      <c r="W51" s="20"/>
      <c r="X51" s="20"/>
      <c r="Y51" s="20"/>
      <c r="AH51" s="18" t="str">
        <f t="shared" si="7"/>
        <v>-</v>
      </c>
      <c r="AI51" s="19" t="str">
        <f t="shared" si="8"/>
        <v/>
      </c>
      <c r="AJ51" s="20" t="str">
        <f t="shared" si="9"/>
        <v/>
      </c>
      <c r="AK51" s="20" t="str">
        <f t="shared" si="10"/>
        <v/>
      </c>
      <c r="AL51" s="20" t="str">
        <f t="shared" si="11"/>
        <v/>
      </c>
      <c r="AM51" s="20" t="str">
        <f t="shared" si="12"/>
        <v/>
      </c>
      <c r="AN51" s="20" t="str">
        <f t="shared" si="13"/>
        <v/>
      </c>
      <c r="AP51" s="20"/>
      <c r="AQ51" s="20"/>
      <c r="AR51" s="20"/>
    </row>
    <row r="52" spans="15:44">
      <c r="O52" s="18" t="str">
        <f t="shared" si="0"/>
        <v>-</v>
      </c>
      <c r="P52" s="19" t="str">
        <f t="shared" si="1"/>
        <v/>
      </c>
      <c r="Q52" s="20" t="str">
        <f t="shared" si="2"/>
        <v/>
      </c>
      <c r="R52" s="20" t="str">
        <f t="shared" si="3"/>
        <v/>
      </c>
      <c r="S52" s="20" t="str">
        <f t="shared" si="4"/>
        <v/>
      </c>
      <c r="T52" s="20" t="str">
        <f t="shared" si="5"/>
        <v/>
      </c>
      <c r="U52" s="20" t="str">
        <f t="shared" si="6"/>
        <v/>
      </c>
      <c r="W52" s="20"/>
      <c r="X52" s="20"/>
      <c r="Y52" s="20"/>
      <c r="AH52" s="18" t="str">
        <f t="shared" si="7"/>
        <v>-</v>
      </c>
      <c r="AI52" s="19" t="str">
        <f t="shared" si="8"/>
        <v/>
      </c>
      <c r="AJ52" s="20" t="str">
        <f t="shared" si="9"/>
        <v/>
      </c>
      <c r="AK52" s="20" t="str">
        <f t="shared" si="10"/>
        <v/>
      </c>
      <c r="AL52" s="20" t="str">
        <f t="shared" si="11"/>
        <v/>
      </c>
      <c r="AM52" s="20" t="str">
        <f t="shared" si="12"/>
        <v/>
      </c>
      <c r="AN52" s="20" t="str">
        <f t="shared" si="13"/>
        <v/>
      </c>
      <c r="AP52" s="20"/>
      <c r="AQ52" s="20"/>
      <c r="AR52" s="20"/>
    </row>
    <row r="53" spans="15:44">
      <c r="O53" s="18" t="str">
        <f t="shared" si="0"/>
        <v>-</v>
      </c>
      <c r="P53" s="19" t="str">
        <f t="shared" si="1"/>
        <v/>
      </c>
      <c r="Q53" s="20" t="str">
        <f t="shared" si="2"/>
        <v/>
      </c>
      <c r="R53" s="20" t="str">
        <f t="shared" si="3"/>
        <v/>
      </c>
      <c r="S53" s="20" t="str">
        <f t="shared" si="4"/>
        <v/>
      </c>
      <c r="T53" s="20" t="str">
        <f t="shared" si="5"/>
        <v/>
      </c>
      <c r="U53" s="20" t="str">
        <f t="shared" si="6"/>
        <v/>
      </c>
      <c r="W53" s="20"/>
      <c r="X53" s="20"/>
      <c r="Y53" s="20"/>
      <c r="AH53" s="18" t="str">
        <f t="shared" si="7"/>
        <v>-</v>
      </c>
      <c r="AI53" s="19" t="str">
        <f t="shared" si="8"/>
        <v/>
      </c>
      <c r="AJ53" s="20" t="str">
        <f t="shared" si="9"/>
        <v/>
      </c>
      <c r="AK53" s="20" t="str">
        <f t="shared" si="10"/>
        <v/>
      </c>
      <c r="AL53" s="20" t="str">
        <f t="shared" si="11"/>
        <v/>
      </c>
      <c r="AM53" s="20" t="str">
        <f t="shared" si="12"/>
        <v/>
      </c>
      <c r="AN53" s="20" t="str">
        <f t="shared" si="13"/>
        <v/>
      </c>
      <c r="AP53" s="20"/>
      <c r="AQ53" s="20"/>
      <c r="AR53" s="20"/>
    </row>
    <row r="54" spans="15:44">
      <c r="O54" s="18" t="str">
        <f t="shared" si="0"/>
        <v>-</v>
      </c>
      <c r="P54" s="19" t="str">
        <f t="shared" si="1"/>
        <v/>
      </c>
      <c r="Q54" s="20" t="str">
        <f t="shared" si="2"/>
        <v/>
      </c>
      <c r="R54" s="20" t="str">
        <f t="shared" si="3"/>
        <v/>
      </c>
      <c r="S54" s="20" t="str">
        <f t="shared" si="4"/>
        <v/>
      </c>
      <c r="T54" s="20" t="str">
        <f t="shared" si="5"/>
        <v/>
      </c>
      <c r="U54" s="20" t="str">
        <f t="shared" si="6"/>
        <v/>
      </c>
      <c r="W54" s="20"/>
      <c r="X54" s="20"/>
      <c r="Y54" s="20"/>
      <c r="AH54" s="18" t="str">
        <f t="shared" si="7"/>
        <v>-</v>
      </c>
      <c r="AI54" s="19" t="str">
        <f t="shared" si="8"/>
        <v/>
      </c>
      <c r="AJ54" s="20" t="str">
        <f t="shared" si="9"/>
        <v/>
      </c>
      <c r="AK54" s="20" t="str">
        <f t="shared" si="10"/>
        <v/>
      </c>
      <c r="AL54" s="20" t="str">
        <f t="shared" si="11"/>
        <v/>
      </c>
      <c r="AM54" s="20" t="str">
        <f t="shared" si="12"/>
        <v/>
      </c>
      <c r="AN54" s="20" t="str">
        <f t="shared" si="13"/>
        <v/>
      </c>
      <c r="AP54" s="20"/>
      <c r="AQ54" s="20"/>
      <c r="AR54" s="20"/>
    </row>
    <row r="55" spans="15:44">
      <c r="O55" s="18" t="str">
        <f t="shared" si="0"/>
        <v>-</v>
      </c>
      <c r="P55" s="19" t="str">
        <f t="shared" si="1"/>
        <v/>
      </c>
      <c r="Q55" s="20" t="str">
        <f t="shared" si="2"/>
        <v/>
      </c>
      <c r="R55" s="20" t="str">
        <f t="shared" si="3"/>
        <v/>
      </c>
      <c r="S55" s="20" t="str">
        <f t="shared" si="4"/>
        <v/>
      </c>
      <c r="T55" s="20" t="str">
        <f t="shared" si="5"/>
        <v/>
      </c>
      <c r="U55" s="20" t="str">
        <f t="shared" si="6"/>
        <v/>
      </c>
      <c r="W55" s="20"/>
      <c r="X55" s="20"/>
      <c r="Y55" s="20"/>
      <c r="AH55" s="18" t="str">
        <f t="shared" si="7"/>
        <v>-</v>
      </c>
      <c r="AI55" s="19" t="str">
        <f t="shared" si="8"/>
        <v/>
      </c>
      <c r="AJ55" s="20" t="str">
        <f t="shared" si="9"/>
        <v/>
      </c>
      <c r="AK55" s="20" t="str">
        <f t="shared" si="10"/>
        <v/>
      </c>
      <c r="AL55" s="20" t="str">
        <f t="shared" si="11"/>
        <v/>
      </c>
      <c r="AM55" s="20" t="str">
        <f t="shared" si="12"/>
        <v/>
      </c>
      <c r="AN55" s="20" t="str">
        <f t="shared" si="13"/>
        <v/>
      </c>
      <c r="AP55" s="20"/>
      <c r="AQ55" s="20"/>
      <c r="AR55" s="20"/>
    </row>
    <row r="56" spans="15:44">
      <c r="O56" s="18" t="str">
        <f t="shared" si="0"/>
        <v>-</v>
      </c>
      <c r="P56" s="19" t="str">
        <f t="shared" si="1"/>
        <v/>
      </c>
      <c r="Q56" s="20" t="str">
        <f t="shared" si="2"/>
        <v/>
      </c>
      <c r="R56" s="20" t="str">
        <f t="shared" si="3"/>
        <v/>
      </c>
      <c r="S56" s="20" t="str">
        <f t="shared" si="4"/>
        <v/>
      </c>
      <c r="T56" s="20" t="str">
        <f t="shared" si="5"/>
        <v/>
      </c>
      <c r="U56" s="20" t="str">
        <f t="shared" si="6"/>
        <v/>
      </c>
      <c r="W56" s="20"/>
      <c r="X56" s="20"/>
      <c r="Y56" s="20"/>
      <c r="AH56" s="18" t="str">
        <f t="shared" si="7"/>
        <v>-</v>
      </c>
      <c r="AI56" s="19" t="str">
        <f t="shared" si="8"/>
        <v/>
      </c>
      <c r="AJ56" s="20" t="str">
        <f t="shared" si="9"/>
        <v/>
      </c>
      <c r="AK56" s="20" t="str">
        <f t="shared" si="10"/>
        <v/>
      </c>
      <c r="AL56" s="20" t="str">
        <f t="shared" si="11"/>
        <v/>
      </c>
      <c r="AM56" s="20" t="str">
        <f t="shared" si="12"/>
        <v/>
      </c>
      <c r="AN56" s="20" t="str">
        <f t="shared" si="13"/>
        <v/>
      </c>
      <c r="AP56" s="20"/>
      <c r="AQ56" s="20"/>
      <c r="AR56" s="20"/>
    </row>
    <row r="57" spans="15:44">
      <c r="O57" s="18" t="str">
        <f t="shared" si="0"/>
        <v>-</v>
      </c>
      <c r="P57" s="19" t="str">
        <f t="shared" si="1"/>
        <v/>
      </c>
      <c r="Q57" s="20" t="str">
        <f t="shared" si="2"/>
        <v/>
      </c>
      <c r="R57" s="20" t="str">
        <f t="shared" si="3"/>
        <v/>
      </c>
      <c r="S57" s="20" t="str">
        <f t="shared" si="4"/>
        <v/>
      </c>
      <c r="T57" s="20" t="str">
        <f t="shared" si="5"/>
        <v/>
      </c>
      <c r="U57" s="20" t="str">
        <f t="shared" si="6"/>
        <v/>
      </c>
      <c r="W57" s="20"/>
      <c r="X57" s="20"/>
      <c r="Y57" s="20"/>
      <c r="AH57" s="18" t="str">
        <f t="shared" si="7"/>
        <v>-</v>
      </c>
      <c r="AI57" s="19" t="str">
        <f t="shared" si="8"/>
        <v/>
      </c>
      <c r="AJ57" s="20" t="str">
        <f t="shared" si="9"/>
        <v/>
      </c>
      <c r="AK57" s="20" t="str">
        <f t="shared" si="10"/>
        <v/>
      </c>
      <c r="AL57" s="20" t="str">
        <f t="shared" si="11"/>
        <v/>
      </c>
      <c r="AM57" s="20" t="str">
        <f t="shared" si="12"/>
        <v/>
      </c>
      <c r="AN57" s="20" t="str">
        <f t="shared" si="13"/>
        <v/>
      </c>
      <c r="AP57" s="20"/>
      <c r="AQ57" s="20"/>
      <c r="AR57" s="20"/>
    </row>
    <row r="58" spans="15:44">
      <c r="O58" s="18" t="str">
        <f t="shared" si="0"/>
        <v>-</v>
      </c>
      <c r="P58" s="19" t="str">
        <f t="shared" si="1"/>
        <v/>
      </c>
      <c r="Q58" s="20" t="str">
        <f t="shared" si="2"/>
        <v/>
      </c>
      <c r="R58" s="20" t="str">
        <f t="shared" si="3"/>
        <v/>
      </c>
      <c r="S58" s="20" t="str">
        <f t="shared" si="4"/>
        <v/>
      </c>
      <c r="T58" s="20" t="str">
        <f t="shared" si="5"/>
        <v/>
      </c>
      <c r="U58" s="20" t="str">
        <f t="shared" si="6"/>
        <v/>
      </c>
      <c r="W58" s="20"/>
      <c r="X58" s="20"/>
      <c r="Y58" s="20"/>
      <c r="AH58" s="18" t="str">
        <f t="shared" si="7"/>
        <v>-</v>
      </c>
      <c r="AI58" s="19" t="str">
        <f t="shared" si="8"/>
        <v/>
      </c>
      <c r="AJ58" s="20" t="str">
        <f t="shared" si="9"/>
        <v/>
      </c>
      <c r="AK58" s="20" t="str">
        <f t="shared" si="10"/>
        <v/>
      </c>
      <c r="AL58" s="20" t="str">
        <f t="shared" si="11"/>
        <v/>
      </c>
      <c r="AM58" s="20" t="str">
        <f t="shared" si="12"/>
        <v/>
      </c>
      <c r="AN58" s="20" t="str">
        <f t="shared" si="13"/>
        <v/>
      </c>
      <c r="AP58" s="20"/>
      <c r="AQ58" s="20"/>
      <c r="AR58" s="20"/>
    </row>
    <row r="59" spans="15:44">
      <c r="O59" s="18" t="str">
        <f t="shared" si="0"/>
        <v>-</v>
      </c>
      <c r="P59" s="19" t="str">
        <f t="shared" si="1"/>
        <v/>
      </c>
      <c r="Q59" s="20" t="str">
        <f t="shared" si="2"/>
        <v/>
      </c>
      <c r="R59" s="20" t="str">
        <f t="shared" si="3"/>
        <v/>
      </c>
      <c r="S59" s="20" t="str">
        <f t="shared" si="4"/>
        <v/>
      </c>
      <c r="T59" s="20" t="str">
        <f t="shared" si="5"/>
        <v/>
      </c>
      <c r="U59" s="20" t="str">
        <f t="shared" si="6"/>
        <v/>
      </c>
      <c r="W59" s="20"/>
      <c r="X59" s="20"/>
      <c r="Y59" s="20"/>
      <c r="AH59" s="18" t="str">
        <f t="shared" si="7"/>
        <v>-</v>
      </c>
      <c r="AI59" s="19" t="str">
        <f t="shared" si="8"/>
        <v/>
      </c>
      <c r="AJ59" s="20" t="str">
        <f t="shared" si="9"/>
        <v/>
      </c>
      <c r="AK59" s="20" t="str">
        <f t="shared" si="10"/>
        <v/>
      </c>
      <c r="AL59" s="20" t="str">
        <f t="shared" si="11"/>
        <v/>
      </c>
      <c r="AM59" s="20" t="str">
        <f t="shared" si="12"/>
        <v/>
      </c>
      <c r="AN59" s="20" t="str">
        <f t="shared" si="13"/>
        <v/>
      </c>
      <c r="AP59" s="20"/>
      <c r="AQ59" s="20"/>
      <c r="AR59" s="20"/>
    </row>
    <row r="60" spans="15:44">
      <c r="O60" s="18" t="str">
        <f t="shared" si="0"/>
        <v>-</v>
      </c>
      <c r="P60" s="19" t="str">
        <f t="shared" si="1"/>
        <v/>
      </c>
      <c r="Q60" s="20" t="str">
        <f t="shared" si="2"/>
        <v/>
      </c>
      <c r="R60" s="20" t="str">
        <f t="shared" si="3"/>
        <v/>
      </c>
      <c r="S60" s="20" t="str">
        <f t="shared" si="4"/>
        <v/>
      </c>
      <c r="T60" s="20" t="str">
        <f t="shared" si="5"/>
        <v/>
      </c>
      <c r="U60" s="20" t="str">
        <f t="shared" si="6"/>
        <v/>
      </c>
      <c r="W60" s="20"/>
      <c r="X60" s="20"/>
      <c r="Y60" s="20"/>
      <c r="AH60" s="18" t="str">
        <f t="shared" si="7"/>
        <v>-</v>
      </c>
      <c r="AI60" s="19" t="str">
        <f t="shared" si="8"/>
        <v/>
      </c>
      <c r="AJ60" s="20" t="str">
        <f t="shared" si="9"/>
        <v/>
      </c>
      <c r="AK60" s="20" t="str">
        <f t="shared" si="10"/>
        <v/>
      </c>
      <c r="AL60" s="20" t="str">
        <f t="shared" si="11"/>
        <v/>
      </c>
      <c r="AM60" s="20" t="str">
        <f t="shared" si="12"/>
        <v/>
      </c>
      <c r="AN60" s="20" t="str">
        <f t="shared" si="13"/>
        <v/>
      </c>
      <c r="AP60" s="20"/>
      <c r="AQ60" s="20"/>
      <c r="AR60" s="20"/>
    </row>
    <row r="61" spans="15:44">
      <c r="O61" s="18" t="str">
        <f t="shared" si="0"/>
        <v>-</v>
      </c>
      <c r="P61" s="19" t="str">
        <f t="shared" si="1"/>
        <v/>
      </c>
      <c r="Q61" s="20" t="str">
        <f t="shared" si="2"/>
        <v/>
      </c>
      <c r="R61" s="20" t="str">
        <f t="shared" si="3"/>
        <v/>
      </c>
      <c r="S61" s="20" t="str">
        <f t="shared" si="4"/>
        <v/>
      </c>
      <c r="T61" s="20" t="str">
        <f t="shared" si="5"/>
        <v/>
      </c>
      <c r="U61" s="20" t="str">
        <f t="shared" si="6"/>
        <v/>
      </c>
      <c r="W61" s="20"/>
      <c r="X61" s="20"/>
      <c r="Y61" s="20"/>
      <c r="AH61" s="18" t="str">
        <f t="shared" si="7"/>
        <v>-</v>
      </c>
      <c r="AI61" s="19" t="str">
        <f t="shared" si="8"/>
        <v/>
      </c>
      <c r="AJ61" s="20" t="str">
        <f t="shared" si="9"/>
        <v/>
      </c>
      <c r="AK61" s="20" t="str">
        <f t="shared" si="10"/>
        <v/>
      </c>
      <c r="AL61" s="20" t="str">
        <f t="shared" si="11"/>
        <v/>
      </c>
      <c r="AM61" s="20" t="str">
        <f t="shared" si="12"/>
        <v/>
      </c>
      <c r="AN61" s="20" t="str">
        <f t="shared" si="13"/>
        <v/>
      </c>
      <c r="AP61" s="20"/>
      <c r="AQ61" s="20"/>
      <c r="AR61" s="20"/>
    </row>
    <row r="62" spans="15:44">
      <c r="O62" s="18" t="str">
        <f t="shared" si="0"/>
        <v>-</v>
      </c>
      <c r="P62" s="19" t="str">
        <f t="shared" si="1"/>
        <v/>
      </c>
      <c r="Q62" s="20" t="str">
        <f t="shared" si="2"/>
        <v/>
      </c>
      <c r="R62" s="20" t="str">
        <f t="shared" si="3"/>
        <v/>
      </c>
      <c r="S62" s="20" t="str">
        <f t="shared" si="4"/>
        <v/>
      </c>
      <c r="T62" s="20" t="str">
        <f t="shared" si="5"/>
        <v/>
      </c>
      <c r="U62" s="20" t="str">
        <f t="shared" si="6"/>
        <v/>
      </c>
      <c r="W62" s="20"/>
      <c r="X62" s="20"/>
      <c r="Y62" s="20"/>
      <c r="AH62" s="18" t="str">
        <f t="shared" si="7"/>
        <v>-</v>
      </c>
      <c r="AI62" s="19" t="str">
        <f t="shared" si="8"/>
        <v/>
      </c>
      <c r="AJ62" s="20" t="str">
        <f t="shared" si="9"/>
        <v/>
      </c>
      <c r="AK62" s="20" t="str">
        <f t="shared" si="10"/>
        <v/>
      </c>
      <c r="AL62" s="20" t="str">
        <f t="shared" si="11"/>
        <v/>
      </c>
      <c r="AM62" s="20" t="str">
        <f t="shared" si="12"/>
        <v/>
      </c>
      <c r="AN62" s="20" t="str">
        <f t="shared" si="13"/>
        <v/>
      </c>
      <c r="AP62" s="20"/>
      <c r="AQ62" s="20"/>
      <c r="AR62" s="20"/>
    </row>
    <row r="63" spans="15:44">
      <c r="O63" s="18" t="str">
        <f t="shared" si="0"/>
        <v>-</v>
      </c>
      <c r="P63" s="19" t="str">
        <f t="shared" si="1"/>
        <v/>
      </c>
      <c r="Q63" s="20" t="str">
        <f t="shared" si="2"/>
        <v/>
      </c>
      <c r="R63" s="20" t="str">
        <f t="shared" si="3"/>
        <v/>
      </c>
      <c r="S63" s="20" t="str">
        <f t="shared" si="4"/>
        <v/>
      </c>
      <c r="T63" s="20" t="str">
        <f t="shared" si="5"/>
        <v/>
      </c>
      <c r="U63" s="20" t="str">
        <f t="shared" si="6"/>
        <v/>
      </c>
      <c r="W63" s="20"/>
      <c r="X63" s="20"/>
      <c r="Y63" s="20"/>
      <c r="AH63" s="18" t="str">
        <f t="shared" si="7"/>
        <v>-</v>
      </c>
      <c r="AI63" s="19" t="str">
        <f t="shared" si="8"/>
        <v/>
      </c>
      <c r="AJ63" s="20" t="str">
        <f t="shared" si="9"/>
        <v/>
      </c>
      <c r="AK63" s="20" t="str">
        <f t="shared" si="10"/>
        <v/>
      </c>
      <c r="AL63" s="20" t="str">
        <f t="shared" si="11"/>
        <v/>
      </c>
      <c r="AM63" s="20" t="str">
        <f t="shared" si="12"/>
        <v/>
      </c>
      <c r="AN63" s="20" t="str">
        <f t="shared" si="13"/>
        <v/>
      </c>
      <c r="AP63" s="20"/>
      <c r="AQ63" s="20"/>
      <c r="AR63" s="20"/>
    </row>
    <row r="64" spans="15:44">
      <c r="O64" s="18" t="str">
        <f t="shared" si="0"/>
        <v>-</v>
      </c>
      <c r="P64" s="19" t="str">
        <f t="shared" si="1"/>
        <v/>
      </c>
      <c r="Q64" s="20" t="str">
        <f t="shared" si="2"/>
        <v/>
      </c>
      <c r="R64" s="20" t="str">
        <f t="shared" si="3"/>
        <v/>
      </c>
      <c r="S64" s="20" t="str">
        <f t="shared" si="4"/>
        <v/>
      </c>
      <c r="T64" s="20" t="str">
        <f t="shared" si="5"/>
        <v/>
      </c>
      <c r="U64" s="20" t="str">
        <f t="shared" si="6"/>
        <v/>
      </c>
      <c r="W64" s="20"/>
      <c r="X64" s="20"/>
      <c r="Y64" s="20"/>
      <c r="AH64" s="18" t="str">
        <f t="shared" si="7"/>
        <v>-</v>
      </c>
      <c r="AI64" s="19" t="str">
        <f t="shared" si="8"/>
        <v/>
      </c>
      <c r="AJ64" s="20" t="str">
        <f t="shared" si="9"/>
        <v/>
      </c>
      <c r="AK64" s="20" t="str">
        <f t="shared" si="10"/>
        <v/>
      </c>
      <c r="AL64" s="20" t="str">
        <f t="shared" si="11"/>
        <v/>
      </c>
      <c r="AM64" s="20" t="str">
        <f t="shared" si="12"/>
        <v/>
      </c>
      <c r="AN64" s="20" t="str">
        <f t="shared" si="13"/>
        <v/>
      </c>
      <c r="AP64" s="20"/>
      <c r="AQ64" s="20"/>
      <c r="AR64" s="20"/>
    </row>
    <row r="65" spans="15:44">
      <c r="O65" s="18" t="str">
        <f t="shared" si="0"/>
        <v>-</v>
      </c>
      <c r="P65" s="19" t="str">
        <f t="shared" si="1"/>
        <v/>
      </c>
      <c r="Q65" s="20" t="str">
        <f t="shared" si="2"/>
        <v/>
      </c>
      <c r="R65" s="20" t="str">
        <f t="shared" si="3"/>
        <v/>
      </c>
      <c r="S65" s="20" t="str">
        <f t="shared" si="4"/>
        <v/>
      </c>
      <c r="T65" s="20" t="str">
        <f t="shared" si="5"/>
        <v/>
      </c>
      <c r="U65" s="20" t="str">
        <f t="shared" si="6"/>
        <v/>
      </c>
      <c r="W65" s="20"/>
      <c r="X65" s="20"/>
      <c r="Y65" s="20"/>
      <c r="AH65" s="18" t="str">
        <f t="shared" si="7"/>
        <v>-</v>
      </c>
      <c r="AI65" s="19" t="str">
        <f t="shared" si="8"/>
        <v/>
      </c>
      <c r="AJ65" s="20" t="str">
        <f t="shared" si="9"/>
        <v/>
      </c>
      <c r="AK65" s="20" t="str">
        <f t="shared" si="10"/>
        <v/>
      </c>
      <c r="AL65" s="20" t="str">
        <f t="shared" si="11"/>
        <v/>
      </c>
      <c r="AM65" s="20" t="str">
        <f t="shared" si="12"/>
        <v/>
      </c>
      <c r="AN65" s="20" t="str">
        <f t="shared" si="13"/>
        <v/>
      </c>
      <c r="AP65" s="20"/>
      <c r="AQ65" s="20"/>
      <c r="AR65" s="20"/>
    </row>
    <row r="66" spans="15:44">
      <c r="O66" s="18" t="str">
        <f t="shared" si="0"/>
        <v>-</v>
      </c>
      <c r="P66" s="19" t="str">
        <f t="shared" si="1"/>
        <v/>
      </c>
      <c r="Q66" s="20" t="str">
        <f t="shared" si="2"/>
        <v/>
      </c>
      <c r="R66" s="20" t="str">
        <f t="shared" si="3"/>
        <v/>
      </c>
      <c r="S66" s="20" t="str">
        <f t="shared" si="4"/>
        <v/>
      </c>
      <c r="T66" s="20" t="str">
        <f t="shared" si="5"/>
        <v/>
      </c>
      <c r="U66" s="20" t="str">
        <f t="shared" si="6"/>
        <v/>
      </c>
      <c r="W66" s="20"/>
      <c r="X66" s="20"/>
      <c r="Y66" s="20"/>
      <c r="AH66" s="18" t="str">
        <f t="shared" si="7"/>
        <v>-</v>
      </c>
      <c r="AI66" s="19" t="str">
        <f t="shared" si="8"/>
        <v/>
      </c>
      <c r="AJ66" s="20" t="str">
        <f t="shared" si="9"/>
        <v/>
      </c>
      <c r="AK66" s="20" t="str">
        <f t="shared" si="10"/>
        <v/>
      </c>
      <c r="AL66" s="20" t="str">
        <f t="shared" si="11"/>
        <v/>
      </c>
      <c r="AM66" s="20" t="str">
        <f t="shared" si="12"/>
        <v/>
      </c>
      <c r="AN66" s="20" t="str">
        <f t="shared" si="13"/>
        <v/>
      </c>
      <c r="AP66" s="20"/>
      <c r="AQ66" s="20"/>
      <c r="AR66" s="20"/>
    </row>
    <row r="67" spans="15:44">
      <c r="O67" s="18" t="str">
        <f t="shared" si="0"/>
        <v>-</v>
      </c>
      <c r="P67" s="19" t="str">
        <f t="shared" si="1"/>
        <v/>
      </c>
      <c r="Q67" s="20" t="str">
        <f t="shared" si="2"/>
        <v/>
      </c>
      <c r="R67" s="20" t="str">
        <f t="shared" si="3"/>
        <v/>
      </c>
      <c r="S67" s="20" t="str">
        <f t="shared" si="4"/>
        <v/>
      </c>
      <c r="T67" s="20" t="str">
        <f t="shared" si="5"/>
        <v/>
      </c>
      <c r="U67" s="20" t="str">
        <f t="shared" si="6"/>
        <v/>
      </c>
      <c r="W67" s="20"/>
      <c r="X67" s="20"/>
      <c r="Y67" s="20"/>
      <c r="AH67" s="18" t="str">
        <f t="shared" si="7"/>
        <v>-</v>
      </c>
      <c r="AI67" s="19" t="str">
        <f t="shared" si="8"/>
        <v/>
      </c>
      <c r="AJ67" s="20" t="str">
        <f t="shared" si="9"/>
        <v/>
      </c>
      <c r="AK67" s="20" t="str">
        <f t="shared" si="10"/>
        <v/>
      </c>
      <c r="AL67" s="20" t="str">
        <f t="shared" si="11"/>
        <v/>
      </c>
      <c r="AM67" s="20" t="str">
        <f t="shared" si="12"/>
        <v/>
      </c>
      <c r="AN67" s="20" t="str">
        <f t="shared" si="13"/>
        <v/>
      </c>
      <c r="AP67" s="20"/>
      <c r="AQ67" s="20"/>
      <c r="AR67" s="20"/>
    </row>
    <row r="68" spans="15:44">
      <c r="O68" s="18" t="str">
        <f t="shared" si="0"/>
        <v>-</v>
      </c>
      <c r="P68" s="19" t="str">
        <f t="shared" si="1"/>
        <v/>
      </c>
      <c r="Q68" s="20" t="str">
        <f t="shared" si="2"/>
        <v/>
      </c>
      <c r="R68" s="20" t="str">
        <f t="shared" si="3"/>
        <v/>
      </c>
      <c r="S68" s="20" t="str">
        <f t="shared" si="4"/>
        <v/>
      </c>
      <c r="T68" s="20" t="str">
        <f t="shared" si="5"/>
        <v/>
      </c>
      <c r="U68" s="20" t="str">
        <f t="shared" si="6"/>
        <v/>
      </c>
      <c r="W68" s="20"/>
      <c r="X68" s="20"/>
      <c r="Y68" s="20"/>
      <c r="AH68" s="18" t="str">
        <f t="shared" si="7"/>
        <v>-</v>
      </c>
      <c r="AI68" s="19" t="str">
        <f t="shared" si="8"/>
        <v/>
      </c>
      <c r="AJ68" s="20" t="str">
        <f t="shared" si="9"/>
        <v/>
      </c>
      <c r="AK68" s="20" t="str">
        <f t="shared" si="10"/>
        <v/>
      </c>
      <c r="AL68" s="20" t="str">
        <f t="shared" si="11"/>
        <v/>
      </c>
      <c r="AM68" s="20" t="str">
        <f t="shared" si="12"/>
        <v/>
      </c>
      <c r="AN68" s="20" t="str">
        <f t="shared" si="13"/>
        <v/>
      </c>
      <c r="AP68" s="20"/>
      <c r="AQ68" s="20"/>
      <c r="AR68" s="20"/>
    </row>
    <row r="69" spans="15:44">
      <c r="O69" s="18" t="str">
        <f t="shared" si="0"/>
        <v>-</v>
      </c>
      <c r="P69" s="19" t="str">
        <f t="shared" si="1"/>
        <v/>
      </c>
      <c r="Q69" s="20" t="str">
        <f t="shared" si="2"/>
        <v/>
      </c>
      <c r="R69" s="20" t="str">
        <f t="shared" si="3"/>
        <v/>
      </c>
      <c r="S69" s="20" t="str">
        <f t="shared" si="4"/>
        <v/>
      </c>
      <c r="T69" s="20" t="str">
        <f t="shared" si="5"/>
        <v/>
      </c>
      <c r="U69" s="20" t="str">
        <f t="shared" si="6"/>
        <v/>
      </c>
      <c r="W69" s="20"/>
      <c r="X69" s="20"/>
      <c r="Y69" s="20"/>
      <c r="AH69" s="18" t="str">
        <f t="shared" si="7"/>
        <v>-</v>
      </c>
      <c r="AI69" s="19" t="str">
        <f t="shared" si="8"/>
        <v/>
      </c>
      <c r="AJ69" s="20" t="str">
        <f t="shared" si="9"/>
        <v/>
      </c>
      <c r="AK69" s="20" t="str">
        <f t="shared" si="10"/>
        <v/>
      </c>
      <c r="AL69" s="20" t="str">
        <f t="shared" si="11"/>
        <v/>
      </c>
      <c r="AM69" s="20" t="str">
        <f t="shared" si="12"/>
        <v/>
      </c>
      <c r="AN69" s="20" t="str">
        <f t="shared" si="13"/>
        <v/>
      </c>
      <c r="AP69" s="20"/>
      <c r="AQ69" s="20"/>
      <c r="AR69" s="20"/>
    </row>
    <row r="70" spans="15:44">
      <c r="O70" s="18" t="str">
        <f t="shared" si="0"/>
        <v>-</v>
      </c>
      <c r="P70" s="19" t="str">
        <f t="shared" si="1"/>
        <v/>
      </c>
      <c r="Q70" s="20" t="str">
        <f t="shared" si="2"/>
        <v/>
      </c>
      <c r="R70" s="20" t="str">
        <f t="shared" si="3"/>
        <v/>
      </c>
      <c r="S70" s="20" t="str">
        <f t="shared" si="4"/>
        <v/>
      </c>
      <c r="T70" s="20" t="str">
        <f t="shared" si="5"/>
        <v/>
      </c>
      <c r="U70" s="20" t="str">
        <f t="shared" si="6"/>
        <v/>
      </c>
      <c r="W70" s="20"/>
      <c r="X70" s="20"/>
      <c r="Y70" s="20"/>
      <c r="AH70" s="18" t="str">
        <f t="shared" si="7"/>
        <v>-</v>
      </c>
      <c r="AI70" s="19" t="str">
        <f t="shared" si="8"/>
        <v/>
      </c>
      <c r="AJ70" s="20" t="str">
        <f t="shared" si="9"/>
        <v/>
      </c>
      <c r="AK70" s="20" t="str">
        <f t="shared" si="10"/>
        <v/>
      </c>
      <c r="AL70" s="20" t="str">
        <f t="shared" si="11"/>
        <v/>
      </c>
      <c r="AM70" s="20" t="str">
        <f t="shared" si="12"/>
        <v/>
      </c>
      <c r="AN70" s="20" t="str">
        <f t="shared" si="13"/>
        <v/>
      </c>
      <c r="AP70" s="20"/>
      <c r="AQ70" s="20"/>
      <c r="AR70" s="20"/>
    </row>
    <row r="71" spans="15:44">
      <c r="O71" s="18" t="str">
        <f t="shared" si="0"/>
        <v>-</v>
      </c>
      <c r="P71" s="19" t="str">
        <f t="shared" si="1"/>
        <v/>
      </c>
      <c r="Q71" s="20" t="str">
        <f t="shared" si="2"/>
        <v/>
      </c>
      <c r="R71" s="20" t="str">
        <f t="shared" si="3"/>
        <v/>
      </c>
      <c r="S71" s="20" t="str">
        <f t="shared" si="4"/>
        <v/>
      </c>
      <c r="T71" s="20" t="str">
        <f t="shared" si="5"/>
        <v/>
      </c>
      <c r="U71" s="20" t="str">
        <f t="shared" si="6"/>
        <v/>
      </c>
      <c r="W71" s="20"/>
      <c r="X71" s="20"/>
      <c r="Y71" s="20"/>
      <c r="AH71" s="18" t="str">
        <f t="shared" si="7"/>
        <v>-</v>
      </c>
      <c r="AI71" s="19" t="str">
        <f t="shared" si="8"/>
        <v/>
      </c>
      <c r="AJ71" s="20" t="str">
        <f t="shared" si="9"/>
        <v/>
      </c>
      <c r="AK71" s="20" t="str">
        <f t="shared" si="10"/>
        <v/>
      </c>
      <c r="AL71" s="20" t="str">
        <f t="shared" si="11"/>
        <v/>
      </c>
      <c r="AM71" s="20" t="str">
        <f t="shared" si="12"/>
        <v/>
      </c>
      <c r="AN71" s="20" t="str">
        <f t="shared" si="13"/>
        <v/>
      </c>
      <c r="AP71" s="20"/>
      <c r="AQ71" s="20"/>
      <c r="AR71" s="20"/>
    </row>
    <row r="72" spans="15:44">
      <c r="O72" s="18" t="str">
        <f t="shared" si="0"/>
        <v>-</v>
      </c>
      <c r="P72" s="19" t="str">
        <f t="shared" si="1"/>
        <v/>
      </c>
      <c r="Q72" s="20" t="str">
        <f t="shared" si="2"/>
        <v/>
      </c>
      <c r="R72" s="20" t="str">
        <f t="shared" si="3"/>
        <v/>
      </c>
      <c r="S72" s="20" t="str">
        <f t="shared" si="4"/>
        <v/>
      </c>
      <c r="T72" s="20" t="str">
        <f t="shared" si="5"/>
        <v/>
      </c>
      <c r="U72" s="20" t="str">
        <f t="shared" si="6"/>
        <v/>
      </c>
      <c r="W72" s="20"/>
      <c r="X72" s="20"/>
      <c r="Y72" s="20"/>
      <c r="AH72" s="18" t="str">
        <f t="shared" si="7"/>
        <v>-</v>
      </c>
      <c r="AI72" s="19" t="str">
        <f t="shared" si="8"/>
        <v/>
      </c>
      <c r="AJ72" s="20" t="str">
        <f t="shared" si="9"/>
        <v/>
      </c>
      <c r="AK72" s="20" t="str">
        <f t="shared" si="10"/>
        <v/>
      </c>
      <c r="AL72" s="20" t="str">
        <f t="shared" si="11"/>
        <v/>
      </c>
      <c r="AM72" s="20" t="str">
        <f t="shared" si="12"/>
        <v/>
      </c>
      <c r="AN72" s="20" t="str">
        <f t="shared" si="13"/>
        <v/>
      </c>
      <c r="AP72" s="20"/>
      <c r="AQ72" s="20"/>
      <c r="AR72" s="20"/>
    </row>
    <row r="73" spans="15:44">
      <c r="O73" s="18" t="str">
        <f t="shared" si="0"/>
        <v>-</v>
      </c>
      <c r="P73" s="19" t="str">
        <f t="shared" si="1"/>
        <v/>
      </c>
      <c r="Q73" s="20" t="str">
        <f t="shared" si="2"/>
        <v/>
      </c>
      <c r="R73" s="20" t="str">
        <f t="shared" si="3"/>
        <v/>
      </c>
      <c r="S73" s="20" t="str">
        <f t="shared" si="4"/>
        <v/>
      </c>
      <c r="T73" s="20" t="str">
        <f t="shared" si="5"/>
        <v/>
      </c>
      <c r="U73" s="20" t="str">
        <f t="shared" si="6"/>
        <v/>
      </c>
      <c r="W73" s="20"/>
      <c r="X73" s="20"/>
      <c r="Y73" s="20"/>
      <c r="AH73" s="18" t="str">
        <f t="shared" si="7"/>
        <v>-</v>
      </c>
      <c r="AI73" s="19" t="str">
        <f t="shared" si="8"/>
        <v/>
      </c>
      <c r="AJ73" s="20" t="str">
        <f t="shared" si="9"/>
        <v/>
      </c>
      <c r="AK73" s="20" t="str">
        <f t="shared" si="10"/>
        <v/>
      </c>
      <c r="AL73" s="20" t="str">
        <f t="shared" si="11"/>
        <v/>
      </c>
      <c r="AM73" s="20" t="str">
        <f t="shared" si="12"/>
        <v/>
      </c>
      <c r="AN73" s="20" t="str">
        <f t="shared" si="13"/>
        <v/>
      </c>
      <c r="AP73" s="20"/>
      <c r="AQ73" s="20"/>
      <c r="AR73" s="20"/>
    </row>
    <row r="74" spans="15:44">
      <c r="O74" s="18" t="str">
        <f t="shared" si="0"/>
        <v>-</v>
      </c>
      <c r="P74" s="19" t="str">
        <f t="shared" si="1"/>
        <v/>
      </c>
      <c r="Q74" s="20" t="str">
        <f t="shared" si="2"/>
        <v/>
      </c>
      <c r="R74" s="20" t="str">
        <f t="shared" si="3"/>
        <v/>
      </c>
      <c r="S74" s="20" t="str">
        <f t="shared" si="4"/>
        <v/>
      </c>
      <c r="T74" s="20" t="str">
        <f t="shared" si="5"/>
        <v/>
      </c>
      <c r="U74" s="20" t="str">
        <f t="shared" si="6"/>
        <v/>
      </c>
      <c r="W74" s="20"/>
      <c r="X74" s="20"/>
      <c r="Y74" s="20"/>
      <c r="AH74" s="18" t="str">
        <f t="shared" si="7"/>
        <v>-</v>
      </c>
      <c r="AI74" s="19" t="str">
        <f t="shared" si="8"/>
        <v/>
      </c>
      <c r="AJ74" s="20" t="str">
        <f t="shared" si="9"/>
        <v/>
      </c>
      <c r="AK74" s="20" t="str">
        <f t="shared" si="10"/>
        <v/>
      </c>
      <c r="AL74" s="20" t="str">
        <f t="shared" si="11"/>
        <v/>
      </c>
      <c r="AM74" s="20" t="str">
        <f t="shared" si="12"/>
        <v/>
      </c>
      <c r="AN74" s="20" t="str">
        <f t="shared" si="13"/>
        <v/>
      </c>
      <c r="AP74" s="20"/>
      <c r="AQ74" s="20"/>
      <c r="AR74" s="20"/>
    </row>
    <row r="75" spans="15:44">
      <c r="O75" s="18" t="str">
        <f t="shared" si="0"/>
        <v>-</v>
      </c>
      <c r="P75" s="19" t="str">
        <f t="shared" si="1"/>
        <v/>
      </c>
      <c r="Q75" s="20" t="str">
        <f t="shared" si="2"/>
        <v/>
      </c>
      <c r="R75" s="20" t="str">
        <f t="shared" si="3"/>
        <v/>
      </c>
      <c r="S75" s="20" t="str">
        <f t="shared" si="4"/>
        <v/>
      </c>
      <c r="T75" s="20" t="str">
        <f t="shared" si="5"/>
        <v/>
      </c>
      <c r="U75" s="20" t="str">
        <f t="shared" si="6"/>
        <v/>
      </c>
      <c r="W75" s="20"/>
      <c r="X75" s="20"/>
      <c r="Y75" s="20"/>
      <c r="AH75" s="18" t="str">
        <f t="shared" si="7"/>
        <v>-</v>
      </c>
      <c r="AI75" s="19" t="str">
        <f t="shared" si="8"/>
        <v/>
      </c>
      <c r="AJ75" s="20" t="str">
        <f t="shared" si="9"/>
        <v/>
      </c>
      <c r="AK75" s="20" t="str">
        <f t="shared" si="10"/>
        <v/>
      </c>
      <c r="AL75" s="20" t="str">
        <f t="shared" si="11"/>
        <v/>
      </c>
      <c r="AM75" s="20" t="str">
        <f t="shared" si="12"/>
        <v/>
      </c>
      <c r="AN75" s="20" t="str">
        <f t="shared" si="13"/>
        <v/>
      </c>
      <c r="AP75" s="20"/>
      <c r="AQ75" s="20"/>
      <c r="AR75" s="20"/>
    </row>
    <row r="76" spans="15:44">
      <c r="O76" s="18" t="str">
        <f t="shared" si="0"/>
        <v>-</v>
      </c>
      <c r="P76" s="19" t="str">
        <f t="shared" si="1"/>
        <v/>
      </c>
      <c r="Q76" s="20" t="str">
        <f t="shared" si="2"/>
        <v/>
      </c>
      <c r="R76" s="20" t="str">
        <f t="shared" si="3"/>
        <v/>
      </c>
      <c r="S76" s="20" t="str">
        <f t="shared" si="4"/>
        <v/>
      </c>
      <c r="T76" s="20" t="str">
        <f t="shared" si="5"/>
        <v/>
      </c>
      <c r="U76" s="20" t="str">
        <f t="shared" si="6"/>
        <v/>
      </c>
      <c r="W76" s="20"/>
      <c r="X76" s="20"/>
      <c r="Y76" s="20"/>
      <c r="AH76" s="18" t="str">
        <f t="shared" si="7"/>
        <v>-</v>
      </c>
      <c r="AI76" s="19" t="str">
        <f t="shared" si="8"/>
        <v/>
      </c>
      <c r="AJ76" s="20" t="str">
        <f t="shared" si="9"/>
        <v/>
      </c>
      <c r="AK76" s="20" t="str">
        <f t="shared" si="10"/>
        <v/>
      </c>
      <c r="AL76" s="20" t="str">
        <f t="shared" si="11"/>
        <v/>
      </c>
      <c r="AM76" s="20" t="str">
        <f t="shared" si="12"/>
        <v/>
      </c>
      <c r="AN76" s="20" t="str">
        <f t="shared" si="13"/>
        <v/>
      </c>
      <c r="AP76" s="20"/>
      <c r="AQ76" s="20"/>
      <c r="AR76" s="20"/>
    </row>
    <row r="77" spans="15:44">
      <c r="O77" s="18" t="str">
        <f t="shared" si="0"/>
        <v>-</v>
      </c>
      <c r="P77" s="19" t="str">
        <f t="shared" si="1"/>
        <v/>
      </c>
      <c r="Q77" s="20" t="str">
        <f t="shared" si="2"/>
        <v/>
      </c>
      <c r="R77" s="20" t="str">
        <f t="shared" si="3"/>
        <v/>
      </c>
      <c r="S77" s="20" t="str">
        <f t="shared" si="4"/>
        <v/>
      </c>
      <c r="T77" s="20" t="str">
        <f t="shared" si="5"/>
        <v/>
      </c>
      <c r="U77" s="20" t="str">
        <f t="shared" si="6"/>
        <v/>
      </c>
      <c r="W77" s="20"/>
      <c r="X77" s="20"/>
      <c r="Y77" s="20"/>
      <c r="AH77" s="18" t="str">
        <f t="shared" si="7"/>
        <v>-</v>
      </c>
      <c r="AI77" s="19" t="str">
        <f t="shared" si="8"/>
        <v/>
      </c>
      <c r="AJ77" s="20" t="str">
        <f t="shared" si="9"/>
        <v/>
      </c>
      <c r="AK77" s="20" t="str">
        <f t="shared" si="10"/>
        <v/>
      </c>
      <c r="AL77" s="20" t="str">
        <f t="shared" si="11"/>
        <v/>
      </c>
      <c r="AM77" s="20" t="str">
        <f t="shared" si="12"/>
        <v/>
      </c>
      <c r="AN77" s="20" t="str">
        <f t="shared" si="13"/>
        <v/>
      </c>
      <c r="AP77" s="20"/>
      <c r="AQ77" s="20"/>
      <c r="AR77" s="20"/>
    </row>
    <row r="78" spans="15:44">
      <c r="O78" s="18" t="str">
        <f t="shared" si="0"/>
        <v>-</v>
      </c>
      <c r="P78" s="19" t="str">
        <f t="shared" si="1"/>
        <v/>
      </c>
      <c r="Q78" s="20" t="str">
        <f t="shared" si="2"/>
        <v/>
      </c>
      <c r="R78" s="20" t="str">
        <f t="shared" si="3"/>
        <v/>
      </c>
      <c r="S78" s="20" t="str">
        <f t="shared" si="4"/>
        <v/>
      </c>
      <c r="T78" s="20" t="str">
        <f t="shared" si="5"/>
        <v/>
      </c>
      <c r="U78" s="20" t="str">
        <f t="shared" si="6"/>
        <v/>
      </c>
      <c r="W78" s="20"/>
      <c r="X78" s="20"/>
      <c r="Y78" s="20"/>
      <c r="AH78" s="18" t="str">
        <f t="shared" si="7"/>
        <v>-</v>
      </c>
      <c r="AI78" s="19" t="str">
        <f t="shared" si="8"/>
        <v/>
      </c>
      <c r="AJ78" s="20" t="str">
        <f t="shared" si="9"/>
        <v/>
      </c>
      <c r="AK78" s="20" t="str">
        <f t="shared" si="10"/>
        <v/>
      </c>
      <c r="AL78" s="20" t="str">
        <f t="shared" si="11"/>
        <v/>
      </c>
      <c r="AM78" s="20" t="str">
        <f t="shared" si="12"/>
        <v/>
      </c>
      <c r="AN78" s="20" t="str">
        <f t="shared" si="13"/>
        <v/>
      </c>
      <c r="AP78" s="20"/>
      <c r="AQ78" s="20"/>
      <c r="AR78" s="20"/>
    </row>
    <row r="79" spans="15:44">
      <c r="O79" s="18" t="str">
        <f t="shared" ref="O79:O142" si="14">IF(O78&lt;$Y$6,O78+1,"-")</f>
        <v>-</v>
      </c>
      <c r="P79" s="19" t="str">
        <f t="shared" ref="P79:P142" si="15">IF(ISNUMBER(O79),MIN(DATE(YEAR($P$14),MONTH($P$14)+O79*12/$AC$8,DAY($P$14)),DATE(YEAR($P$14),MONTH($P$14)+1+O79*12/$AC$8,1)-1),"")</f>
        <v/>
      </c>
      <c r="Q79" s="20" t="str">
        <f t="shared" ref="Q79:Q142" si="16">IF(ISNUMBER(O79),Q78-S78,"")</f>
        <v/>
      </c>
      <c r="R79" s="20" t="str">
        <f t="shared" ref="R79:R142" si="17">IF(ISNUMBER(O79),ROUND(Q79*$Y$10,$AE$9),"")</f>
        <v/>
      </c>
      <c r="S79" s="20" t="str">
        <f t="shared" ref="S79:S142" si="18">IF(ISNUMBER(O79),IF(O79=$Y$6,Q79,IF(O79&gt;$Y$7,$U$6-R79,0)),"")</f>
        <v/>
      </c>
      <c r="T79" s="20" t="str">
        <f t="shared" ref="T79:T142" si="19">IF(ISNUMBER(O79),$U$7,"")</f>
        <v/>
      </c>
      <c r="U79" s="20" t="str">
        <f t="shared" ref="U79:U142" si="20">IF(ISNUMBER(O79),R79+S79+T79,"")</f>
        <v/>
      </c>
      <c r="W79" s="20"/>
      <c r="X79" s="20"/>
      <c r="Y79" s="20"/>
      <c r="AH79" s="18" t="str">
        <f t="shared" ref="AH79:AH142" si="21">IF(AH78&lt;$AR$6,AH78+1,"-")</f>
        <v>-</v>
      </c>
      <c r="AI79" s="19" t="str">
        <f t="shared" ref="AI79:AI142" si="22">IF(ISNUMBER(AH79),MIN(DATE(YEAR($AI$14),MONTH($AI$14)+AH79*12/$AV$8,DAY($AI$14)),DATE(YEAR($AI$14),MONTH($AI$14)+1+AH79*12/$AV$8,1)-1),"")</f>
        <v/>
      </c>
      <c r="AJ79" s="20" t="str">
        <f t="shared" ref="AJ79:AJ142" si="23">IF(ISNUMBER(AH79),AJ78-AL78,"")</f>
        <v/>
      </c>
      <c r="AK79" s="20" t="str">
        <f t="shared" ref="AK79:AK142" si="24">IF(ISNUMBER(AH79),ROUND(AJ79*$AR$10,$AX$9),"")</f>
        <v/>
      </c>
      <c r="AL79" s="20" t="str">
        <f t="shared" ref="AL79:AL142" si="25">IF(ISNUMBER(AH79),IF(AH79=$AR$6,AJ79,IF(AH79&gt;$AR$7,$AN$6-AK79,0)),"")</f>
        <v/>
      </c>
      <c r="AM79" s="20" t="str">
        <f t="shared" ref="AM79:AM142" si="26">IF(ISNUMBER(AH79),$AN$7,"")</f>
        <v/>
      </c>
      <c r="AN79" s="20" t="str">
        <f t="shared" ref="AN79:AN142" si="27">IF(ISNUMBER(AH79),AK79+AL79+AM79,"")</f>
        <v/>
      </c>
      <c r="AP79" s="20"/>
      <c r="AQ79" s="20"/>
      <c r="AR79" s="20"/>
    </row>
    <row r="80" spans="15:44">
      <c r="O80" s="18" t="str">
        <f t="shared" si="14"/>
        <v>-</v>
      </c>
      <c r="P80" s="19" t="str">
        <f t="shared" si="15"/>
        <v/>
      </c>
      <c r="Q80" s="20" t="str">
        <f t="shared" si="16"/>
        <v/>
      </c>
      <c r="R80" s="20" t="str">
        <f t="shared" si="17"/>
        <v/>
      </c>
      <c r="S80" s="20" t="str">
        <f t="shared" si="18"/>
        <v/>
      </c>
      <c r="T80" s="20" t="str">
        <f t="shared" si="19"/>
        <v/>
      </c>
      <c r="U80" s="20" t="str">
        <f t="shared" si="20"/>
        <v/>
      </c>
      <c r="W80" s="20"/>
      <c r="X80" s="20"/>
      <c r="Y80" s="20"/>
      <c r="AH80" s="18" t="str">
        <f t="shared" si="21"/>
        <v>-</v>
      </c>
      <c r="AI80" s="19" t="str">
        <f t="shared" si="22"/>
        <v/>
      </c>
      <c r="AJ80" s="20" t="str">
        <f t="shared" si="23"/>
        <v/>
      </c>
      <c r="AK80" s="20" t="str">
        <f t="shared" si="24"/>
        <v/>
      </c>
      <c r="AL80" s="20" t="str">
        <f t="shared" si="25"/>
        <v/>
      </c>
      <c r="AM80" s="20" t="str">
        <f t="shared" si="26"/>
        <v/>
      </c>
      <c r="AN80" s="20" t="str">
        <f t="shared" si="27"/>
        <v/>
      </c>
      <c r="AP80" s="20"/>
      <c r="AQ80" s="20"/>
      <c r="AR80" s="20"/>
    </row>
    <row r="81" spans="15:44">
      <c r="O81" s="18" t="str">
        <f t="shared" si="14"/>
        <v>-</v>
      </c>
      <c r="P81" s="19" t="str">
        <f t="shared" si="15"/>
        <v/>
      </c>
      <c r="Q81" s="20" t="str">
        <f t="shared" si="16"/>
        <v/>
      </c>
      <c r="R81" s="20" t="str">
        <f t="shared" si="17"/>
        <v/>
      </c>
      <c r="S81" s="20" t="str">
        <f t="shared" si="18"/>
        <v/>
      </c>
      <c r="T81" s="20" t="str">
        <f t="shared" si="19"/>
        <v/>
      </c>
      <c r="U81" s="20" t="str">
        <f t="shared" si="20"/>
        <v/>
      </c>
      <c r="W81" s="20"/>
      <c r="X81" s="20"/>
      <c r="Y81" s="20"/>
      <c r="AH81" s="18" t="str">
        <f t="shared" si="21"/>
        <v>-</v>
      </c>
      <c r="AI81" s="19" t="str">
        <f t="shared" si="22"/>
        <v/>
      </c>
      <c r="AJ81" s="20" t="str">
        <f t="shared" si="23"/>
        <v/>
      </c>
      <c r="AK81" s="20" t="str">
        <f t="shared" si="24"/>
        <v/>
      </c>
      <c r="AL81" s="20" t="str">
        <f t="shared" si="25"/>
        <v/>
      </c>
      <c r="AM81" s="20" t="str">
        <f t="shared" si="26"/>
        <v/>
      </c>
      <c r="AN81" s="20" t="str">
        <f t="shared" si="27"/>
        <v/>
      </c>
      <c r="AP81" s="20"/>
      <c r="AQ81" s="20"/>
      <c r="AR81" s="20"/>
    </row>
    <row r="82" spans="15:44">
      <c r="O82" s="18" t="str">
        <f t="shared" si="14"/>
        <v>-</v>
      </c>
      <c r="P82" s="19" t="str">
        <f t="shared" si="15"/>
        <v/>
      </c>
      <c r="Q82" s="20" t="str">
        <f t="shared" si="16"/>
        <v/>
      </c>
      <c r="R82" s="20" t="str">
        <f t="shared" si="17"/>
        <v/>
      </c>
      <c r="S82" s="20" t="str">
        <f t="shared" si="18"/>
        <v/>
      </c>
      <c r="T82" s="20" t="str">
        <f t="shared" si="19"/>
        <v/>
      </c>
      <c r="U82" s="20" t="str">
        <f t="shared" si="20"/>
        <v/>
      </c>
      <c r="W82" s="20"/>
      <c r="X82" s="20"/>
      <c r="Y82" s="20"/>
      <c r="AH82" s="18" t="str">
        <f t="shared" si="21"/>
        <v>-</v>
      </c>
      <c r="AI82" s="19" t="str">
        <f t="shared" si="22"/>
        <v/>
      </c>
      <c r="AJ82" s="20" t="str">
        <f t="shared" si="23"/>
        <v/>
      </c>
      <c r="AK82" s="20" t="str">
        <f t="shared" si="24"/>
        <v/>
      </c>
      <c r="AL82" s="20" t="str">
        <f t="shared" si="25"/>
        <v/>
      </c>
      <c r="AM82" s="20" t="str">
        <f t="shared" si="26"/>
        <v/>
      </c>
      <c r="AN82" s="20" t="str">
        <f t="shared" si="27"/>
        <v/>
      </c>
      <c r="AP82" s="20"/>
      <c r="AQ82" s="20"/>
      <c r="AR82" s="20"/>
    </row>
    <row r="83" spans="15:44">
      <c r="O83" s="18" t="str">
        <f t="shared" si="14"/>
        <v>-</v>
      </c>
      <c r="P83" s="19" t="str">
        <f t="shared" si="15"/>
        <v/>
      </c>
      <c r="Q83" s="20" t="str">
        <f t="shared" si="16"/>
        <v/>
      </c>
      <c r="R83" s="20" t="str">
        <f t="shared" si="17"/>
        <v/>
      </c>
      <c r="S83" s="20" t="str">
        <f t="shared" si="18"/>
        <v/>
      </c>
      <c r="T83" s="20" t="str">
        <f t="shared" si="19"/>
        <v/>
      </c>
      <c r="U83" s="20" t="str">
        <f t="shared" si="20"/>
        <v/>
      </c>
      <c r="W83" s="20"/>
      <c r="X83" s="20"/>
      <c r="Y83" s="20"/>
      <c r="AH83" s="18" t="str">
        <f t="shared" si="21"/>
        <v>-</v>
      </c>
      <c r="AI83" s="19" t="str">
        <f t="shared" si="22"/>
        <v/>
      </c>
      <c r="AJ83" s="20" t="str">
        <f t="shared" si="23"/>
        <v/>
      </c>
      <c r="AK83" s="20" t="str">
        <f t="shared" si="24"/>
        <v/>
      </c>
      <c r="AL83" s="20" t="str">
        <f t="shared" si="25"/>
        <v/>
      </c>
      <c r="AM83" s="20" t="str">
        <f t="shared" si="26"/>
        <v/>
      </c>
      <c r="AN83" s="20" t="str">
        <f t="shared" si="27"/>
        <v/>
      </c>
      <c r="AP83" s="20"/>
      <c r="AQ83" s="20"/>
      <c r="AR83" s="20"/>
    </row>
    <row r="84" spans="15:44">
      <c r="O84" s="18" t="str">
        <f t="shared" si="14"/>
        <v>-</v>
      </c>
      <c r="P84" s="19" t="str">
        <f t="shared" si="15"/>
        <v/>
      </c>
      <c r="Q84" s="20" t="str">
        <f t="shared" si="16"/>
        <v/>
      </c>
      <c r="R84" s="20" t="str">
        <f t="shared" si="17"/>
        <v/>
      </c>
      <c r="S84" s="20" t="str">
        <f t="shared" si="18"/>
        <v/>
      </c>
      <c r="T84" s="20" t="str">
        <f t="shared" si="19"/>
        <v/>
      </c>
      <c r="U84" s="20" t="str">
        <f t="shared" si="20"/>
        <v/>
      </c>
      <c r="W84" s="20"/>
      <c r="X84" s="20"/>
      <c r="Y84" s="20"/>
      <c r="AH84" s="18" t="str">
        <f t="shared" si="21"/>
        <v>-</v>
      </c>
      <c r="AI84" s="19" t="str">
        <f t="shared" si="22"/>
        <v/>
      </c>
      <c r="AJ84" s="20" t="str">
        <f t="shared" si="23"/>
        <v/>
      </c>
      <c r="AK84" s="20" t="str">
        <f t="shared" si="24"/>
        <v/>
      </c>
      <c r="AL84" s="20" t="str">
        <f t="shared" si="25"/>
        <v/>
      </c>
      <c r="AM84" s="20" t="str">
        <f t="shared" si="26"/>
        <v/>
      </c>
      <c r="AN84" s="20" t="str">
        <f t="shared" si="27"/>
        <v/>
      </c>
      <c r="AP84" s="20"/>
      <c r="AQ84" s="20"/>
      <c r="AR84" s="20"/>
    </row>
    <row r="85" spans="15:44">
      <c r="O85" s="18" t="str">
        <f t="shared" si="14"/>
        <v>-</v>
      </c>
      <c r="P85" s="19" t="str">
        <f t="shared" si="15"/>
        <v/>
      </c>
      <c r="Q85" s="20" t="str">
        <f t="shared" si="16"/>
        <v/>
      </c>
      <c r="R85" s="20" t="str">
        <f t="shared" si="17"/>
        <v/>
      </c>
      <c r="S85" s="20" t="str">
        <f t="shared" si="18"/>
        <v/>
      </c>
      <c r="T85" s="20" t="str">
        <f t="shared" si="19"/>
        <v/>
      </c>
      <c r="U85" s="20" t="str">
        <f t="shared" si="20"/>
        <v/>
      </c>
      <c r="W85" s="20"/>
      <c r="X85" s="20"/>
      <c r="Y85" s="20"/>
      <c r="AH85" s="18" t="str">
        <f t="shared" si="21"/>
        <v>-</v>
      </c>
      <c r="AI85" s="19" t="str">
        <f t="shared" si="22"/>
        <v/>
      </c>
      <c r="AJ85" s="20" t="str">
        <f t="shared" si="23"/>
        <v/>
      </c>
      <c r="AK85" s="20" t="str">
        <f t="shared" si="24"/>
        <v/>
      </c>
      <c r="AL85" s="20" t="str">
        <f t="shared" si="25"/>
        <v/>
      </c>
      <c r="AM85" s="20" t="str">
        <f t="shared" si="26"/>
        <v/>
      </c>
      <c r="AN85" s="20" t="str">
        <f t="shared" si="27"/>
        <v/>
      </c>
      <c r="AP85" s="20"/>
      <c r="AQ85" s="20"/>
      <c r="AR85" s="20"/>
    </row>
    <row r="86" spans="15:44">
      <c r="O86" s="18" t="str">
        <f t="shared" si="14"/>
        <v>-</v>
      </c>
      <c r="P86" s="19" t="str">
        <f t="shared" si="15"/>
        <v/>
      </c>
      <c r="Q86" s="20" t="str">
        <f t="shared" si="16"/>
        <v/>
      </c>
      <c r="R86" s="20" t="str">
        <f t="shared" si="17"/>
        <v/>
      </c>
      <c r="S86" s="20" t="str">
        <f t="shared" si="18"/>
        <v/>
      </c>
      <c r="T86" s="20" t="str">
        <f t="shared" si="19"/>
        <v/>
      </c>
      <c r="U86" s="20" t="str">
        <f t="shared" si="20"/>
        <v/>
      </c>
      <c r="W86" s="20"/>
      <c r="X86" s="20"/>
      <c r="Y86" s="20"/>
      <c r="AH86" s="18" t="str">
        <f t="shared" si="21"/>
        <v>-</v>
      </c>
      <c r="AI86" s="19" t="str">
        <f t="shared" si="22"/>
        <v/>
      </c>
      <c r="AJ86" s="20" t="str">
        <f t="shared" si="23"/>
        <v/>
      </c>
      <c r="AK86" s="20" t="str">
        <f t="shared" si="24"/>
        <v/>
      </c>
      <c r="AL86" s="20" t="str">
        <f t="shared" si="25"/>
        <v/>
      </c>
      <c r="AM86" s="20" t="str">
        <f t="shared" si="26"/>
        <v/>
      </c>
      <c r="AN86" s="20" t="str">
        <f t="shared" si="27"/>
        <v/>
      </c>
      <c r="AP86" s="20"/>
      <c r="AQ86" s="20"/>
      <c r="AR86" s="20"/>
    </row>
    <row r="87" spans="15:44">
      <c r="O87" s="18" t="str">
        <f t="shared" si="14"/>
        <v>-</v>
      </c>
      <c r="P87" s="19" t="str">
        <f t="shared" si="15"/>
        <v/>
      </c>
      <c r="Q87" s="20" t="str">
        <f t="shared" si="16"/>
        <v/>
      </c>
      <c r="R87" s="20" t="str">
        <f t="shared" si="17"/>
        <v/>
      </c>
      <c r="S87" s="20" t="str">
        <f t="shared" si="18"/>
        <v/>
      </c>
      <c r="T87" s="20" t="str">
        <f t="shared" si="19"/>
        <v/>
      </c>
      <c r="U87" s="20" t="str">
        <f t="shared" si="20"/>
        <v/>
      </c>
      <c r="W87" s="20"/>
      <c r="X87" s="20"/>
      <c r="Y87" s="20"/>
      <c r="AH87" s="18" t="str">
        <f t="shared" si="21"/>
        <v>-</v>
      </c>
      <c r="AI87" s="19" t="str">
        <f t="shared" si="22"/>
        <v/>
      </c>
      <c r="AJ87" s="20" t="str">
        <f t="shared" si="23"/>
        <v/>
      </c>
      <c r="AK87" s="20" t="str">
        <f t="shared" si="24"/>
        <v/>
      </c>
      <c r="AL87" s="20" t="str">
        <f t="shared" si="25"/>
        <v/>
      </c>
      <c r="AM87" s="20" t="str">
        <f t="shared" si="26"/>
        <v/>
      </c>
      <c r="AN87" s="20" t="str">
        <f t="shared" si="27"/>
        <v/>
      </c>
      <c r="AP87" s="20"/>
      <c r="AQ87" s="20"/>
      <c r="AR87" s="20"/>
    </row>
    <row r="88" spans="15:44">
      <c r="O88" s="18" t="str">
        <f t="shared" si="14"/>
        <v>-</v>
      </c>
      <c r="P88" s="19" t="str">
        <f t="shared" si="15"/>
        <v/>
      </c>
      <c r="Q88" s="20" t="str">
        <f t="shared" si="16"/>
        <v/>
      </c>
      <c r="R88" s="20" t="str">
        <f t="shared" si="17"/>
        <v/>
      </c>
      <c r="S88" s="20" t="str">
        <f t="shared" si="18"/>
        <v/>
      </c>
      <c r="T88" s="20" t="str">
        <f t="shared" si="19"/>
        <v/>
      </c>
      <c r="U88" s="20" t="str">
        <f t="shared" si="20"/>
        <v/>
      </c>
      <c r="W88" s="20"/>
      <c r="X88" s="20"/>
      <c r="Y88" s="20"/>
      <c r="AH88" s="18" t="str">
        <f t="shared" si="21"/>
        <v>-</v>
      </c>
      <c r="AI88" s="19" t="str">
        <f t="shared" si="22"/>
        <v/>
      </c>
      <c r="AJ88" s="20" t="str">
        <f t="shared" si="23"/>
        <v/>
      </c>
      <c r="AK88" s="20" t="str">
        <f t="shared" si="24"/>
        <v/>
      </c>
      <c r="AL88" s="20" t="str">
        <f t="shared" si="25"/>
        <v/>
      </c>
      <c r="AM88" s="20" t="str">
        <f t="shared" si="26"/>
        <v/>
      </c>
      <c r="AN88" s="20" t="str">
        <f t="shared" si="27"/>
        <v/>
      </c>
      <c r="AP88" s="20"/>
      <c r="AQ88" s="20"/>
      <c r="AR88" s="20"/>
    </row>
    <row r="89" spans="15:44">
      <c r="O89" s="18" t="str">
        <f t="shared" si="14"/>
        <v>-</v>
      </c>
      <c r="P89" s="19" t="str">
        <f t="shared" si="15"/>
        <v/>
      </c>
      <c r="Q89" s="20" t="str">
        <f t="shared" si="16"/>
        <v/>
      </c>
      <c r="R89" s="20" t="str">
        <f t="shared" si="17"/>
        <v/>
      </c>
      <c r="S89" s="20" t="str">
        <f t="shared" si="18"/>
        <v/>
      </c>
      <c r="T89" s="20" t="str">
        <f t="shared" si="19"/>
        <v/>
      </c>
      <c r="U89" s="20" t="str">
        <f t="shared" si="20"/>
        <v/>
      </c>
      <c r="W89" s="20"/>
      <c r="X89" s="20"/>
      <c r="Y89" s="20"/>
      <c r="AH89" s="18" t="str">
        <f t="shared" si="21"/>
        <v>-</v>
      </c>
      <c r="AI89" s="19" t="str">
        <f t="shared" si="22"/>
        <v/>
      </c>
      <c r="AJ89" s="20" t="str">
        <f t="shared" si="23"/>
        <v/>
      </c>
      <c r="AK89" s="20" t="str">
        <f t="shared" si="24"/>
        <v/>
      </c>
      <c r="AL89" s="20" t="str">
        <f t="shared" si="25"/>
        <v/>
      </c>
      <c r="AM89" s="20" t="str">
        <f t="shared" si="26"/>
        <v/>
      </c>
      <c r="AN89" s="20" t="str">
        <f t="shared" si="27"/>
        <v/>
      </c>
      <c r="AP89" s="20"/>
      <c r="AQ89" s="20"/>
      <c r="AR89" s="20"/>
    </row>
    <row r="90" spans="15:44">
      <c r="O90" s="18" t="str">
        <f t="shared" si="14"/>
        <v>-</v>
      </c>
      <c r="P90" s="19" t="str">
        <f t="shared" si="15"/>
        <v/>
      </c>
      <c r="Q90" s="20" t="str">
        <f t="shared" si="16"/>
        <v/>
      </c>
      <c r="R90" s="20" t="str">
        <f t="shared" si="17"/>
        <v/>
      </c>
      <c r="S90" s="20" t="str">
        <f t="shared" si="18"/>
        <v/>
      </c>
      <c r="T90" s="20" t="str">
        <f t="shared" si="19"/>
        <v/>
      </c>
      <c r="U90" s="20" t="str">
        <f t="shared" si="20"/>
        <v/>
      </c>
      <c r="W90" s="20"/>
      <c r="X90" s="20"/>
      <c r="Y90" s="20"/>
      <c r="AH90" s="18" t="str">
        <f t="shared" si="21"/>
        <v>-</v>
      </c>
      <c r="AI90" s="19" t="str">
        <f t="shared" si="22"/>
        <v/>
      </c>
      <c r="AJ90" s="20" t="str">
        <f t="shared" si="23"/>
        <v/>
      </c>
      <c r="AK90" s="20" t="str">
        <f t="shared" si="24"/>
        <v/>
      </c>
      <c r="AL90" s="20" t="str">
        <f t="shared" si="25"/>
        <v/>
      </c>
      <c r="AM90" s="20" t="str">
        <f t="shared" si="26"/>
        <v/>
      </c>
      <c r="AN90" s="20" t="str">
        <f t="shared" si="27"/>
        <v/>
      </c>
      <c r="AP90" s="20"/>
      <c r="AQ90" s="20"/>
      <c r="AR90" s="20"/>
    </row>
    <row r="91" spans="15:44">
      <c r="O91" s="18" t="str">
        <f t="shared" si="14"/>
        <v>-</v>
      </c>
      <c r="P91" s="19" t="str">
        <f t="shared" si="15"/>
        <v/>
      </c>
      <c r="Q91" s="20" t="str">
        <f t="shared" si="16"/>
        <v/>
      </c>
      <c r="R91" s="20" t="str">
        <f t="shared" si="17"/>
        <v/>
      </c>
      <c r="S91" s="20" t="str">
        <f t="shared" si="18"/>
        <v/>
      </c>
      <c r="T91" s="20" t="str">
        <f t="shared" si="19"/>
        <v/>
      </c>
      <c r="U91" s="20" t="str">
        <f t="shared" si="20"/>
        <v/>
      </c>
      <c r="W91" s="20"/>
      <c r="X91" s="20"/>
      <c r="Y91" s="20"/>
      <c r="AH91" s="18" t="str">
        <f t="shared" si="21"/>
        <v>-</v>
      </c>
      <c r="AI91" s="19" t="str">
        <f t="shared" si="22"/>
        <v/>
      </c>
      <c r="AJ91" s="20" t="str">
        <f t="shared" si="23"/>
        <v/>
      </c>
      <c r="AK91" s="20" t="str">
        <f t="shared" si="24"/>
        <v/>
      </c>
      <c r="AL91" s="20" t="str">
        <f t="shared" si="25"/>
        <v/>
      </c>
      <c r="AM91" s="20" t="str">
        <f t="shared" si="26"/>
        <v/>
      </c>
      <c r="AN91" s="20" t="str">
        <f t="shared" si="27"/>
        <v/>
      </c>
      <c r="AP91" s="20"/>
      <c r="AQ91" s="20"/>
      <c r="AR91" s="20"/>
    </row>
    <row r="92" spans="15:44">
      <c r="O92" s="18" t="str">
        <f t="shared" si="14"/>
        <v>-</v>
      </c>
      <c r="P92" s="19" t="str">
        <f t="shared" si="15"/>
        <v/>
      </c>
      <c r="Q92" s="20" t="str">
        <f t="shared" si="16"/>
        <v/>
      </c>
      <c r="R92" s="20" t="str">
        <f t="shared" si="17"/>
        <v/>
      </c>
      <c r="S92" s="20" t="str">
        <f t="shared" si="18"/>
        <v/>
      </c>
      <c r="T92" s="20" t="str">
        <f t="shared" si="19"/>
        <v/>
      </c>
      <c r="U92" s="20" t="str">
        <f t="shared" si="20"/>
        <v/>
      </c>
      <c r="W92" s="20"/>
      <c r="X92" s="20"/>
      <c r="Y92" s="20"/>
      <c r="AH92" s="18" t="str">
        <f t="shared" si="21"/>
        <v>-</v>
      </c>
      <c r="AI92" s="19" t="str">
        <f t="shared" si="22"/>
        <v/>
      </c>
      <c r="AJ92" s="20" t="str">
        <f t="shared" si="23"/>
        <v/>
      </c>
      <c r="AK92" s="20" t="str">
        <f t="shared" si="24"/>
        <v/>
      </c>
      <c r="AL92" s="20" t="str">
        <f t="shared" si="25"/>
        <v/>
      </c>
      <c r="AM92" s="20" t="str">
        <f t="shared" si="26"/>
        <v/>
      </c>
      <c r="AN92" s="20" t="str">
        <f t="shared" si="27"/>
        <v/>
      </c>
      <c r="AP92" s="20"/>
      <c r="AQ92" s="20"/>
      <c r="AR92" s="20"/>
    </row>
    <row r="93" spans="15:44">
      <c r="O93" s="18" t="str">
        <f t="shared" si="14"/>
        <v>-</v>
      </c>
      <c r="P93" s="19" t="str">
        <f t="shared" si="15"/>
        <v/>
      </c>
      <c r="Q93" s="20" t="str">
        <f t="shared" si="16"/>
        <v/>
      </c>
      <c r="R93" s="20" t="str">
        <f t="shared" si="17"/>
        <v/>
      </c>
      <c r="S93" s="20" t="str">
        <f t="shared" si="18"/>
        <v/>
      </c>
      <c r="T93" s="20" t="str">
        <f t="shared" si="19"/>
        <v/>
      </c>
      <c r="U93" s="20" t="str">
        <f t="shared" si="20"/>
        <v/>
      </c>
      <c r="W93" s="20"/>
      <c r="X93" s="20"/>
      <c r="Y93" s="20"/>
      <c r="AH93" s="18" t="str">
        <f t="shared" si="21"/>
        <v>-</v>
      </c>
      <c r="AI93" s="19" t="str">
        <f t="shared" si="22"/>
        <v/>
      </c>
      <c r="AJ93" s="20" t="str">
        <f t="shared" si="23"/>
        <v/>
      </c>
      <c r="AK93" s="20" t="str">
        <f t="shared" si="24"/>
        <v/>
      </c>
      <c r="AL93" s="20" t="str">
        <f t="shared" si="25"/>
        <v/>
      </c>
      <c r="AM93" s="20" t="str">
        <f t="shared" si="26"/>
        <v/>
      </c>
      <c r="AN93" s="20" t="str">
        <f t="shared" si="27"/>
        <v/>
      </c>
      <c r="AP93" s="20"/>
      <c r="AQ93" s="20"/>
      <c r="AR93" s="20"/>
    </row>
    <row r="94" spans="15:44">
      <c r="O94" s="18" t="str">
        <f t="shared" si="14"/>
        <v>-</v>
      </c>
      <c r="P94" s="19" t="str">
        <f t="shared" si="15"/>
        <v/>
      </c>
      <c r="Q94" s="20" t="str">
        <f t="shared" si="16"/>
        <v/>
      </c>
      <c r="R94" s="20" t="str">
        <f t="shared" si="17"/>
        <v/>
      </c>
      <c r="S94" s="20" t="str">
        <f t="shared" si="18"/>
        <v/>
      </c>
      <c r="T94" s="20" t="str">
        <f t="shared" si="19"/>
        <v/>
      </c>
      <c r="U94" s="20" t="str">
        <f t="shared" si="20"/>
        <v/>
      </c>
      <c r="W94" s="20"/>
      <c r="X94" s="20"/>
      <c r="Y94" s="20"/>
      <c r="AH94" s="18" t="str">
        <f t="shared" si="21"/>
        <v>-</v>
      </c>
      <c r="AI94" s="19" t="str">
        <f t="shared" si="22"/>
        <v/>
      </c>
      <c r="AJ94" s="20" t="str">
        <f t="shared" si="23"/>
        <v/>
      </c>
      <c r="AK94" s="20" t="str">
        <f t="shared" si="24"/>
        <v/>
      </c>
      <c r="AL94" s="20" t="str">
        <f t="shared" si="25"/>
        <v/>
      </c>
      <c r="AM94" s="20" t="str">
        <f t="shared" si="26"/>
        <v/>
      </c>
      <c r="AN94" s="20" t="str">
        <f t="shared" si="27"/>
        <v/>
      </c>
      <c r="AP94" s="20"/>
      <c r="AQ94" s="20"/>
      <c r="AR94" s="20"/>
    </row>
    <row r="95" spans="15:44">
      <c r="O95" s="18" t="str">
        <f t="shared" si="14"/>
        <v>-</v>
      </c>
      <c r="P95" s="19" t="str">
        <f t="shared" si="15"/>
        <v/>
      </c>
      <c r="Q95" s="20" t="str">
        <f t="shared" si="16"/>
        <v/>
      </c>
      <c r="R95" s="20" t="str">
        <f t="shared" si="17"/>
        <v/>
      </c>
      <c r="S95" s="20" t="str">
        <f t="shared" si="18"/>
        <v/>
      </c>
      <c r="T95" s="20" t="str">
        <f t="shared" si="19"/>
        <v/>
      </c>
      <c r="U95" s="20" t="str">
        <f t="shared" si="20"/>
        <v/>
      </c>
      <c r="W95" s="20"/>
      <c r="X95" s="20"/>
      <c r="Y95" s="20"/>
      <c r="AH95" s="18" t="str">
        <f t="shared" si="21"/>
        <v>-</v>
      </c>
      <c r="AI95" s="19" t="str">
        <f t="shared" si="22"/>
        <v/>
      </c>
      <c r="AJ95" s="20" t="str">
        <f t="shared" si="23"/>
        <v/>
      </c>
      <c r="AK95" s="20" t="str">
        <f t="shared" si="24"/>
        <v/>
      </c>
      <c r="AL95" s="20" t="str">
        <f t="shared" si="25"/>
        <v/>
      </c>
      <c r="AM95" s="20" t="str">
        <f t="shared" si="26"/>
        <v/>
      </c>
      <c r="AN95" s="20" t="str">
        <f t="shared" si="27"/>
        <v/>
      </c>
      <c r="AP95" s="20"/>
      <c r="AQ95" s="20"/>
      <c r="AR95" s="20"/>
    </row>
    <row r="96" spans="15:44">
      <c r="O96" s="18" t="str">
        <f t="shared" si="14"/>
        <v>-</v>
      </c>
      <c r="P96" s="19" t="str">
        <f t="shared" si="15"/>
        <v/>
      </c>
      <c r="Q96" s="20" t="str">
        <f t="shared" si="16"/>
        <v/>
      </c>
      <c r="R96" s="20" t="str">
        <f t="shared" si="17"/>
        <v/>
      </c>
      <c r="S96" s="20" t="str">
        <f t="shared" si="18"/>
        <v/>
      </c>
      <c r="T96" s="20" t="str">
        <f t="shared" si="19"/>
        <v/>
      </c>
      <c r="U96" s="20" t="str">
        <f t="shared" si="20"/>
        <v/>
      </c>
      <c r="W96" s="20"/>
      <c r="X96" s="20"/>
      <c r="Y96" s="20"/>
      <c r="AH96" s="18" t="str">
        <f t="shared" si="21"/>
        <v>-</v>
      </c>
      <c r="AI96" s="19" t="str">
        <f t="shared" si="22"/>
        <v/>
      </c>
      <c r="AJ96" s="20" t="str">
        <f t="shared" si="23"/>
        <v/>
      </c>
      <c r="AK96" s="20" t="str">
        <f t="shared" si="24"/>
        <v/>
      </c>
      <c r="AL96" s="20" t="str">
        <f t="shared" si="25"/>
        <v/>
      </c>
      <c r="AM96" s="20" t="str">
        <f t="shared" si="26"/>
        <v/>
      </c>
      <c r="AN96" s="20" t="str">
        <f t="shared" si="27"/>
        <v/>
      </c>
      <c r="AP96" s="20"/>
      <c r="AQ96" s="20"/>
      <c r="AR96" s="20"/>
    </row>
    <row r="97" spans="15:44">
      <c r="O97" s="18" t="str">
        <f t="shared" si="14"/>
        <v>-</v>
      </c>
      <c r="P97" s="19" t="str">
        <f t="shared" si="15"/>
        <v/>
      </c>
      <c r="Q97" s="20" t="str">
        <f t="shared" si="16"/>
        <v/>
      </c>
      <c r="R97" s="20" t="str">
        <f t="shared" si="17"/>
        <v/>
      </c>
      <c r="S97" s="20" t="str">
        <f t="shared" si="18"/>
        <v/>
      </c>
      <c r="T97" s="20" t="str">
        <f t="shared" si="19"/>
        <v/>
      </c>
      <c r="U97" s="20" t="str">
        <f t="shared" si="20"/>
        <v/>
      </c>
      <c r="W97" s="20"/>
      <c r="X97" s="20"/>
      <c r="Y97" s="20"/>
      <c r="AH97" s="18" t="str">
        <f t="shared" si="21"/>
        <v>-</v>
      </c>
      <c r="AI97" s="19" t="str">
        <f t="shared" si="22"/>
        <v/>
      </c>
      <c r="AJ97" s="20" t="str">
        <f t="shared" si="23"/>
        <v/>
      </c>
      <c r="AK97" s="20" t="str">
        <f t="shared" si="24"/>
        <v/>
      </c>
      <c r="AL97" s="20" t="str">
        <f t="shared" si="25"/>
        <v/>
      </c>
      <c r="AM97" s="20" t="str">
        <f t="shared" si="26"/>
        <v/>
      </c>
      <c r="AN97" s="20" t="str">
        <f t="shared" si="27"/>
        <v/>
      </c>
      <c r="AP97" s="20"/>
      <c r="AQ97" s="20"/>
      <c r="AR97" s="20"/>
    </row>
    <row r="98" spans="15:44">
      <c r="O98" s="18" t="str">
        <f t="shared" si="14"/>
        <v>-</v>
      </c>
      <c r="P98" s="19" t="str">
        <f t="shared" si="15"/>
        <v/>
      </c>
      <c r="Q98" s="20" t="str">
        <f t="shared" si="16"/>
        <v/>
      </c>
      <c r="R98" s="20" t="str">
        <f t="shared" si="17"/>
        <v/>
      </c>
      <c r="S98" s="20" t="str">
        <f t="shared" si="18"/>
        <v/>
      </c>
      <c r="T98" s="20" t="str">
        <f t="shared" si="19"/>
        <v/>
      </c>
      <c r="U98" s="20" t="str">
        <f t="shared" si="20"/>
        <v/>
      </c>
      <c r="W98" s="20"/>
      <c r="X98" s="20"/>
      <c r="Y98" s="20"/>
      <c r="AH98" s="18" t="str">
        <f t="shared" si="21"/>
        <v>-</v>
      </c>
      <c r="AI98" s="19" t="str">
        <f t="shared" si="22"/>
        <v/>
      </c>
      <c r="AJ98" s="20" t="str">
        <f t="shared" si="23"/>
        <v/>
      </c>
      <c r="AK98" s="20" t="str">
        <f t="shared" si="24"/>
        <v/>
      </c>
      <c r="AL98" s="20" t="str">
        <f t="shared" si="25"/>
        <v/>
      </c>
      <c r="AM98" s="20" t="str">
        <f t="shared" si="26"/>
        <v/>
      </c>
      <c r="AN98" s="20" t="str">
        <f t="shared" si="27"/>
        <v/>
      </c>
      <c r="AP98" s="20"/>
      <c r="AQ98" s="20"/>
      <c r="AR98" s="20"/>
    </row>
    <row r="99" spans="15:44">
      <c r="O99" s="18" t="str">
        <f t="shared" si="14"/>
        <v>-</v>
      </c>
      <c r="P99" s="19" t="str">
        <f t="shared" si="15"/>
        <v/>
      </c>
      <c r="Q99" s="20" t="str">
        <f t="shared" si="16"/>
        <v/>
      </c>
      <c r="R99" s="20" t="str">
        <f t="shared" si="17"/>
        <v/>
      </c>
      <c r="S99" s="20" t="str">
        <f t="shared" si="18"/>
        <v/>
      </c>
      <c r="T99" s="20" t="str">
        <f t="shared" si="19"/>
        <v/>
      </c>
      <c r="U99" s="20" t="str">
        <f t="shared" si="20"/>
        <v/>
      </c>
      <c r="W99" s="20"/>
      <c r="X99" s="20"/>
      <c r="Y99" s="20"/>
      <c r="AH99" s="18" t="str">
        <f t="shared" si="21"/>
        <v>-</v>
      </c>
      <c r="AI99" s="19" t="str">
        <f t="shared" si="22"/>
        <v/>
      </c>
      <c r="AJ99" s="20" t="str">
        <f t="shared" si="23"/>
        <v/>
      </c>
      <c r="AK99" s="20" t="str">
        <f t="shared" si="24"/>
        <v/>
      </c>
      <c r="AL99" s="20" t="str">
        <f t="shared" si="25"/>
        <v/>
      </c>
      <c r="AM99" s="20" t="str">
        <f t="shared" si="26"/>
        <v/>
      </c>
      <c r="AN99" s="20" t="str">
        <f t="shared" si="27"/>
        <v/>
      </c>
      <c r="AP99" s="20"/>
      <c r="AQ99" s="20"/>
      <c r="AR99" s="20"/>
    </row>
    <row r="100" spans="15:44">
      <c r="O100" s="18" t="str">
        <f t="shared" si="14"/>
        <v>-</v>
      </c>
      <c r="P100" s="19" t="str">
        <f t="shared" si="15"/>
        <v/>
      </c>
      <c r="Q100" s="20" t="str">
        <f t="shared" si="16"/>
        <v/>
      </c>
      <c r="R100" s="20" t="str">
        <f t="shared" si="17"/>
        <v/>
      </c>
      <c r="S100" s="20" t="str">
        <f t="shared" si="18"/>
        <v/>
      </c>
      <c r="T100" s="20" t="str">
        <f t="shared" si="19"/>
        <v/>
      </c>
      <c r="U100" s="20" t="str">
        <f t="shared" si="20"/>
        <v/>
      </c>
      <c r="W100" s="20"/>
      <c r="X100" s="20"/>
      <c r="Y100" s="20"/>
      <c r="AH100" s="18" t="str">
        <f t="shared" si="21"/>
        <v>-</v>
      </c>
      <c r="AI100" s="19" t="str">
        <f t="shared" si="22"/>
        <v/>
      </c>
      <c r="AJ100" s="20" t="str">
        <f t="shared" si="23"/>
        <v/>
      </c>
      <c r="AK100" s="20" t="str">
        <f t="shared" si="24"/>
        <v/>
      </c>
      <c r="AL100" s="20" t="str">
        <f t="shared" si="25"/>
        <v/>
      </c>
      <c r="AM100" s="20" t="str">
        <f t="shared" si="26"/>
        <v/>
      </c>
      <c r="AN100" s="20" t="str">
        <f t="shared" si="27"/>
        <v/>
      </c>
      <c r="AP100" s="20"/>
      <c r="AQ100" s="20"/>
      <c r="AR100" s="20"/>
    </row>
    <row r="101" spans="15:44">
      <c r="O101" s="18" t="str">
        <f t="shared" si="14"/>
        <v>-</v>
      </c>
      <c r="P101" s="19" t="str">
        <f t="shared" si="15"/>
        <v/>
      </c>
      <c r="Q101" s="20" t="str">
        <f t="shared" si="16"/>
        <v/>
      </c>
      <c r="R101" s="20" t="str">
        <f t="shared" si="17"/>
        <v/>
      </c>
      <c r="S101" s="20" t="str">
        <f t="shared" si="18"/>
        <v/>
      </c>
      <c r="T101" s="20" t="str">
        <f t="shared" si="19"/>
        <v/>
      </c>
      <c r="U101" s="20" t="str">
        <f t="shared" si="20"/>
        <v/>
      </c>
      <c r="W101" s="20"/>
      <c r="X101" s="20"/>
      <c r="Y101" s="20"/>
      <c r="AH101" s="18" t="str">
        <f t="shared" si="21"/>
        <v>-</v>
      </c>
      <c r="AI101" s="19" t="str">
        <f t="shared" si="22"/>
        <v/>
      </c>
      <c r="AJ101" s="20" t="str">
        <f t="shared" si="23"/>
        <v/>
      </c>
      <c r="AK101" s="20" t="str">
        <f t="shared" si="24"/>
        <v/>
      </c>
      <c r="AL101" s="20" t="str">
        <f t="shared" si="25"/>
        <v/>
      </c>
      <c r="AM101" s="20" t="str">
        <f t="shared" si="26"/>
        <v/>
      </c>
      <c r="AN101" s="20" t="str">
        <f t="shared" si="27"/>
        <v/>
      </c>
      <c r="AP101" s="20"/>
      <c r="AQ101" s="20"/>
      <c r="AR101" s="20"/>
    </row>
    <row r="102" spans="15:44">
      <c r="O102" s="18" t="str">
        <f t="shared" si="14"/>
        <v>-</v>
      </c>
      <c r="P102" s="19" t="str">
        <f t="shared" si="15"/>
        <v/>
      </c>
      <c r="Q102" s="20" t="str">
        <f t="shared" si="16"/>
        <v/>
      </c>
      <c r="R102" s="20" t="str">
        <f t="shared" si="17"/>
        <v/>
      </c>
      <c r="S102" s="20" t="str">
        <f t="shared" si="18"/>
        <v/>
      </c>
      <c r="T102" s="20" t="str">
        <f t="shared" si="19"/>
        <v/>
      </c>
      <c r="U102" s="20" t="str">
        <f t="shared" si="20"/>
        <v/>
      </c>
      <c r="W102" s="20"/>
      <c r="X102" s="20"/>
      <c r="Y102" s="20"/>
      <c r="AH102" s="18" t="str">
        <f t="shared" si="21"/>
        <v>-</v>
      </c>
      <c r="AI102" s="19" t="str">
        <f t="shared" si="22"/>
        <v/>
      </c>
      <c r="AJ102" s="20" t="str">
        <f t="shared" si="23"/>
        <v/>
      </c>
      <c r="AK102" s="20" t="str">
        <f t="shared" si="24"/>
        <v/>
      </c>
      <c r="AL102" s="20" t="str">
        <f t="shared" si="25"/>
        <v/>
      </c>
      <c r="AM102" s="20" t="str">
        <f t="shared" si="26"/>
        <v/>
      </c>
      <c r="AN102" s="20" t="str">
        <f t="shared" si="27"/>
        <v/>
      </c>
      <c r="AP102" s="20"/>
      <c r="AQ102" s="20"/>
      <c r="AR102" s="20"/>
    </row>
    <row r="103" spans="15:44">
      <c r="O103" s="18" t="str">
        <f t="shared" si="14"/>
        <v>-</v>
      </c>
      <c r="P103" s="19" t="str">
        <f t="shared" si="15"/>
        <v/>
      </c>
      <c r="Q103" s="20" t="str">
        <f t="shared" si="16"/>
        <v/>
      </c>
      <c r="R103" s="20" t="str">
        <f t="shared" si="17"/>
        <v/>
      </c>
      <c r="S103" s="20" t="str">
        <f t="shared" si="18"/>
        <v/>
      </c>
      <c r="T103" s="20" t="str">
        <f t="shared" si="19"/>
        <v/>
      </c>
      <c r="U103" s="20" t="str">
        <f t="shared" si="20"/>
        <v/>
      </c>
      <c r="W103" s="20"/>
      <c r="X103" s="20"/>
      <c r="Y103" s="20"/>
      <c r="AH103" s="18" t="str">
        <f t="shared" si="21"/>
        <v>-</v>
      </c>
      <c r="AI103" s="19" t="str">
        <f t="shared" si="22"/>
        <v/>
      </c>
      <c r="AJ103" s="20" t="str">
        <f t="shared" si="23"/>
        <v/>
      </c>
      <c r="AK103" s="20" t="str">
        <f t="shared" si="24"/>
        <v/>
      </c>
      <c r="AL103" s="20" t="str">
        <f t="shared" si="25"/>
        <v/>
      </c>
      <c r="AM103" s="20" t="str">
        <f t="shared" si="26"/>
        <v/>
      </c>
      <c r="AN103" s="20" t="str">
        <f t="shared" si="27"/>
        <v/>
      </c>
      <c r="AP103" s="20"/>
      <c r="AQ103" s="20"/>
      <c r="AR103" s="20"/>
    </row>
    <row r="104" spans="15:44">
      <c r="O104" s="18" t="str">
        <f t="shared" si="14"/>
        <v>-</v>
      </c>
      <c r="P104" s="19" t="str">
        <f t="shared" si="15"/>
        <v/>
      </c>
      <c r="Q104" s="20" t="str">
        <f t="shared" si="16"/>
        <v/>
      </c>
      <c r="R104" s="20" t="str">
        <f t="shared" si="17"/>
        <v/>
      </c>
      <c r="S104" s="20" t="str">
        <f t="shared" si="18"/>
        <v/>
      </c>
      <c r="T104" s="20" t="str">
        <f t="shared" si="19"/>
        <v/>
      </c>
      <c r="U104" s="20" t="str">
        <f t="shared" si="20"/>
        <v/>
      </c>
      <c r="W104" s="20"/>
      <c r="X104" s="20"/>
      <c r="Y104" s="20"/>
      <c r="AH104" s="18" t="str">
        <f t="shared" si="21"/>
        <v>-</v>
      </c>
      <c r="AI104" s="19" t="str">
        <f t="shared" si="22"/>
        <v/>
      </c>
      <c r="AJ104" s="20" t="str">
        <f t="shared" si="23"/>
        <v/>
      </c>
      <c r="AK104" s="20" t="str">
        <f t="shared" si="24"/>
        <v/>
      </c>
      <c r="AL104" s="20" t="str">
        <f t="shared" si="25"/>
        <v/>
      </c>
      <c r="AM104" s="20" t="str">
        <f t="shared" si="26"/>
        <v/>
      </c>
      <c r="AN104" s="20" t="str">
        <f t="shared" si="27"/>
        <v/>
      </c>
      <c r="AP104" s="20"/>
      <c r="AQ104" s="20"/>
      <c r="AR104" s="20"/>
    </row>
    <row r="105" spans="15:44">
      <c r="O105" s="18" t="str">
        <f t="shared" si="14"/>
        <v>-</v>
      </c>
      <c r="P105" s="19" t="str">
        <f t="shared" si="15"/>
        <v/>
      </c>
      <c r="Q105" s="20" t="str">
        <f t="shared" si="16"/>
        <v/>
      </c>
      <c r="R105" s="20" t="str">
        <f t="shared" si="17"/>
        <v/>
      </c>
      <c r="S105" s="20" t="str">
        <f t="shared" si="18"/>
        <v/>
      </c>
      <c r="T105" s="20" t="str">
        <f t="shared" si="19"/>
        <v/>
      </c>
      <c r="U105" s="20" t="str">
        <f t="shared" si="20"/>
        <v/>
      </c>
      <c r="W105" s="20"/>
      <c r="X105" s="20"/>
      <c r="Y105" s="20"/>
      <c r="AH105" s="18" t="str">
        <f t="shared" si="21"/>
        <v>-</v>
      </c>
      <c r="AI105" s="19" t="str">
        <f t="shared" si="22"/>
        <v/>
      </c>
      <c r="AJ105" s="20" t="str">
        <f t="shared" si="23"/>
        <v/>
      </c>
      <c r="AK105" s="20" t="str">
        <f t="shared" si="24"/>
        <v/>
      </c>
      <c r="AL105" s="20" t="str">
        <f t="shared" si="25"/>
        <v/>
      </c>
      <c r="AM105" s="20" t="str">
        <f t="shared" si="26"/>
        <v/>
      </c>
      <c r="AN105" s="20" t="str">
        <f t="shared" si="27"/>
        <v/>
      </c>
      <c r="AP105" s="20"/>
      <c r="AQ105" s="20"/>
      <c r="AR105" s="20"/>
    </row>
    <row r="106" spans="15:44">
      <c r="O106" s="18" t="str">
        <f t="shared" si="14"/>
        <v>-</v>
      </c>
      <c r="P106" s="19" t="str">
        <f t="shared" si="15"/>
        <v/>
      </c>
      <c r="Q106" s="20" t="str">
        <f t="shared" si="16"/>
        <v/>
      </c>
      <c r="R106" s="20" t="str">
        <f t="shared" si="17"/>
        <v/>
      </c>
      <c r="S106" s="20" t="str">
        <f t="shared" si="18"/>
        <v/>
      </c>
      <c r="T106" s="20" t="str">
        <f t="shared" si="19"/>
        <v/>
      </c>
      <c r="U106" s="20" t="str">
        <f t="shared" si="20"/>
        <v/>
      </c>
      <c r="W106" s="20"/>
      <c r="X106" s="20"/>
      <c r="Y106" s="20"/>
      <c r="AH106" s="18" t="str">
        <f t="shared" si="21"/>
        <v>-</v>
      </c>
      <c r="AI106" s="19" t="str">
        <f t="shared" si="22"/>
        <v/>
      </c>
      <c r="AJ106" s="20" t="str">
        <f t="shared" si="23"/>
        <v/>
      </c>
      <c r="AK106" s="20" t="str">
        <f t="shared" si="24"/>
        <v/>
      </c>
      <c r="AL106" s="20" t="str">
        <f t="shared" si="25"/>
        <v/>
      </c>
      <c r="AM106" s="20" t="str">
        <f t="shared" si="26"/>
        <v/>
      </c>
      <c r="AN106" s="20" t="str">
        <f t="shared" si="27"/>
        <v/>
      </c>
      <c r="AP106" s="20"/>
      <c r="AQ106" s="20"/>
      <c r="AR106" s="20"/>
    </row>
    <row r="107" spans="15:44">
      <c r="O107" s="18" t="str">
        <f t="shared" si="14"/>
        <v>-</v>
      </c>
      <c r="P107" s="19" t="str">
        <f t="shared" si="15"/>
        <v/>
      </c>
      <c r="Q107" s="20" t="str">
        <f t="shared" si="16"/>
        <v/>
      </c>
      <c r="R107" s="20" t="str">
        <f t="shared" si="17"/>
        <v/>
      </c>
      <c r="S107" s="20" t="str">
        <f t="shared" si="18"/>
        <v/>
      </c>
      <c r="T107" s="20" t="str">
        <f t="shared" si="19"/>
        <v/>
      </c>
      <c r="U107" s="20" t="str">
        <f t="shared" si="20"/>
        <v/>
      </c>
      <c r="W107" s="20"/>
      <c r="X107" s="20"/>
      <c r="Y107" s="20"/>
      <c r="AH107" s="18" t="str">
        <f t="shared" si="21"/>
        <v>-</v>
      </c>
      <c r="AI107" s="19" t="str">
        <f t="shared" si="22"/>
        <v/>
      </c>
      <c r="AJ107" s="20" t="str">
        <f t="shared" si="23"/>
        <v/>
      </c>
      <c r="AK107" s="20" t="str">
        <f t="shared" si="24"/>
        <v/>
      </c>
      <c r="AL107" s="20" t="str">
        <f t="shared" si="25"/>
        <v/>
      </c>
      <c r="AM107" s="20" t="str">
        <f t="shared" si="26"/>
        <v/>
      </c>
      <c r="AN107" s="20" t="str">
        <f t="shared" si="27"/>
        <v/>
      </c>
      <c r="AP107" s="20"/>
      <c r="AQ107" s="20"/>
      <c r="AR107" s="20"/>
    </row>
    <row r="108" spans="15:44">
      <c r="O108" s="18" t="str">
        <f t="shared" si="14"/>
        <v>-</v>
      </c>
      <c r="P108" s="19" t="str">
        <f t="shared" si="15"/>
        <v/>
      </c>
      <c r="Q108" s="20" t="str">
        <f t="shared" si="16"/>
        <v/>
      </c>
      <c r="R108" s="20" t="str">
        <f t="shared" si="17"/>
        <v/>
      </c>
      <c r="S108" s="20" t="str">
        <f t="shared" si="18"/>
        <v/>
      </c>
      <c r="T108" s="20" t="str">
        <f t="shared" si="19"/>
        <v/>
      </c>
      <c r="U108" s="20" t="str">
        <f t="shared" si="20"/>
        <v/>
      </c>
      <c r="W108" s="20"/>
      <c r="X108" s="20"/>
      <c r="Y108" s="20"/>
      <c r="AH108" s="18" t="str">
        <f t="shared" si="21"/>
        <v>-</v>
      </c>
      <c r="AI108" s="19" t="str">
        <f t="shared" si="22"/>
        <v/>
      </c>
      <c r="AJ108" s="20" t="str">
        <f t="shared" si="23"/>
        <v/>
      </c>
      <c r="AK108" s="20" t="str">
        <f t="shared" si="24"/>
        <v/>
      </c>
      <c r="AL108" s="20" t="str">
        <f t="shared" si="25"/>
        <v/>
      </c>
      <c r="AM108" s="20" t="str">
        <f t="shared" si="26"/>
        <v/>
      </c>
      <c r="AN108" s="20" t="str">
        <f t="shared" si="27"/>
        <v/>
      </c>
      <c r="AP108" s="20"/>
      <c r="AQ108" s="20"/>
      <c r="AR108" s="20"/>
    </row>
    <row r="109" spans="15:44">
      <c r="O109" s="18" t="str">
        <f t="shared" si="14"/>
        <v>-</v>
      </c>
      <c r="P109" s="19" t="str">
        <f t="shared" si="15"/>
        <v/>
      </c>
      <c r="Q109" s="20" t="str">
        <f t="shared" si="16"/>
        <v/>
      </c>
      <c r="R109" s="20" t="str">
        <f t="shared" si="17"/>
        <v/>
      </c>
      <c r="S109" s="20" t="str">
        <f t="shared" si="18"/>
        <v/>
      </c>
      <c r="T109" s="20" t="str">
        <f t="shared" si="19"/>
        <v/>
      </c>
      <c r="U109" s="20" t="str">
        <f t="shared" si="20"/>
        <v/>
      </c>
      <c r="W109" s="20"/>
      <c r="X109" s="20"/>
      <c r="Y109" s="20"/>
      <c r="AH109" s="18" t="str">
        <f t="shared" si="21"/>
        <v>-</v>
      </c>
      <c r="AI109" s="19" t="str">
        <f t="shared" si="22"/>
        <v/>
      </c>
      <c r="AJ109" s="20" t="str">
        <f t="shared" si="23"/>
        <v/>
      </c>
      <c r="AK109" s="20" t="str">
        <f t="shared" si="24"/>
        <v/>
      </c>
      <c r="AL109" s="20" t="str">
        <f t="shared" si="25"/>
        <v/>
      </c>
      <c r="AM109" s="20" t="str">
        <f t="shared" si="26"/>
        <v/>
      </c>
      <c r="AN109" s="20" t="str">
        <f t="shared" si="27"/>
        <v/>
      </c>
      <c r="AP109" s="20"/>
      <c r="AQ109" s="20"/>
      <c r="AR109" s="20"/>
    </row>
    <row r="110" spans="15:44">
      <c r="O110" s="18" t="str">
        <f t="shared" si="14"/>
        <v>-</v>
      </c>
      <c r="P110" s="19" t="str">
        <f t="shared" si="15"/>
        <v/>
      </c>
      <c r="Q110" s="20" t="str">
        <f t="shared" si="16"/>
        <v/>
      </c>
      <c r="R110" s="20" t="str">
        <f t="shared" si="17"/>
        <v/>
      </c>
      <c r="S110" s="20" t="str">
        <f t="shared" si="18"/>
        <v/>
      </c>
      <c r="T110" s="20" t="str">
        <f t="shared" si="19"/>
        <v/>
      </c>
      <c r="U110" s="20" t="str">
        <f t="shared" si="20"/>
        <v/>
      </c>
      <c r="W110" s="20"/>
      <c r="X110" s="20"/>
      <c r="Y110" s="20"/>
      <c r="AH110" s="18" t="str">
        <f t="shared" si="21"/>
        <v>-</v>
      </c>
      <c r="AI110" s="19" t="str">
        <f t="shared" si="22"/>
        <v/>
      </c>
      <c r="AJ110" s="20" t="str">
        <f t="shared" si="23"/>
        <v/>
      </c>
      <c r="AK110" s="20" t="str">
        <f t="shared" si="24"/>
        <v/>
      </c>
      <c r="AL110" s="20" t="str">
        <f t="shared" si="25"/>
        <v/>
      </c>
      <c r="AM110" s="20" t="str">
        <f t="shared" si="26"/>
        <v/>
      </c>
      <c r="AN110" s="20" t="str">
        <f t="shared" si="27"/>
        <v/>
      </c>
      <c r="AP110" s="20"/>
      <c r="AQ110" s="20"/>
      <c r="AR110" s="20"/>
    </row>
    <row r="111" spans="15:44">
      <c r="O111" s="18" t="str">
        <f t="shared" si="14"/>
        <v>-</v>
      </c>
      <c r="P111" s="19" t="str">
        <f t="shared" si="15"/>
        <v/>
      </c>
      <c r="Q111" s="20" t="str">
        <f t="shared" si="16"/>
        <v/>
      </c>
      <c r="R111" s="20" t="str">
        <f t="shared" si="17"/>
        <v/>
      </c>
      <c r="S111" s="20" t="str">
        <f t="shared" si="18"/>
        <v/>
      </c>
      <c r="T111" s="20" t="str">
        <f t="shared" si="19"/>
        <v/>
      </c>
      <c r="U111" s="20" t="str">
        <f t="shared" si="20"/>
        <v/>
      </c>
      <c r="W111" s="20"/>
      <c r="X111" s="20"/>
      <c r="Y111" s="20"/>
      <c r="AH111" s="18" t="str">
        <f t="shared" si="21"/>
        <v>-</v>
      </c>
      <c r="AI111" s="19" t="str">
        <f t="shared" si="22"/>
        <v/>
      </c>
      <c r="AJ111" s="20" t="str">
        <f t="shared" si="23"/>
        <v/>
      </c>
      <c r="AK111" s="20" t="str">
        <f t="shared" si="24"/>
        <v/>
      </c>
      <c r="AL111" s="20" t="str">
        <f t="shared" si="25"/>
        <v/>
      </c>
      <c r="AM111" s="20" t="str">
        <f t="shared" si="26"/>
        <v/>
      </c>
      <c r="AN111" s="20" t="str">
        <f t="shared" si="27"/>
        <v/>
      </c>
      <c r="AP111" s="20"/>
      <c r="AQ111" s="20"/>
      <c r="AR111" s="20"/>
    </row>
    <row r="112" spans="15:44">
      <c r="O112" s="18" t="str">
        <f t="shared" si="14"/>
        <v>-</v>
      </c>
      <c r="P112" s="19" t="str">
        <f t="shared" si="15"/>
        <v/>
      </c>
      <c r="Q112" s="20" t="str">
        <f t="shared" si="16"/>
        <v/>
      </c>
      <c r="R112" s="20" t="str">
        <f t="shared" si="17"/>
        <v/>
      </c>
      <c r="S112" s="20" t="str">
        <f t="shared" si="18"/>
        <v/>
      </c>
      <c r="T112" s="20" t="str">
        <f t="shared" si="19"/>
        <v/>
      </c>
      <c r="U112" s="20" t="str">
        <f t="shared" si="20"/>
        <v/>
      </c>
      <c r="W112" s="20"/>
      <c r="X112" s="20"/>
      <c r="Y112" s="20"/>
      <c r="AH112" s="18" t="str">
        <f t="shared" si="21"/>
        <v>-</v>
      </c>
      <c r="AI112" s="19" t="str">
        <f t="shared" si="22"/>
        <v/>
      </c>
      <c r="AJ112" s="20" t="str">
        <f t="shared" si="23"/>
        <v/>
      </c>
      <c r="AK112" s="20" t="str">
        <f t="shared" si="24"/>
        <v/>
      </c>
      <c r="AL112" s="20" t="str">
        <f t="shared" si="25"/>
        <v/>
      </c>
      <c r="AM112" s="20" t="str">
        <f t="shared" si="26"/>
        <v/>
      </c>
      <c r="AN112" s="20" t="str">
        <f t="shared" si="27"/>
        <v/>
      </c>
      <c r="AP112" s="20"/>
      <c r="AQ112" s="20"/>
      <c r="AR112" s="20"/>
    </row>
    <row r="113" spans="15:44">
      <c r="O113" s="18" t="str">
        <f t="shared" si="14"/>
        <v>-</v>
      </c>
      <c r="P113" s="19" t="str">
        <f t="shared" si="15"/>
        <v/>
      </c>
      <c r="Q113" s="20" t="str">
        <f t="shared" si="16"/>
        <v/>
      </c>
      <c r="R113" s="20" t="str">
        <f t="shared" si="17"/>
        <v/>
      </c>
      <c r="S113" s="20" t="str">
        <f t="shared" si="18"/>
        <v/>
      </c>
      <c r="T113" s="20" t="str">
        <f t="shared" si="19"/>
        <v/>
      </c>
      <c r="U113" s="20" t="str">
        <f t="shared" si="20"/>
        <v/>
      </c>
      <c r="W113" s="20"/>
      <c r="X113" s="20"/>
      <c r="Y113" s="20"/>
      <c r="AH113" s="18" t="str">
        <f t="shared" si="21"/>
        <v>-</v>
      </c>
      <c r="AI113" s="19" t="str">
        <f t="shared" si="22"/>
        <v/>
      </c>
      <c r="AJ113" s="20" t="str">
        <f t="shared" si="23"/>
        <v/>
      </c>
      <c r="AK113" s="20" t="str">
        <f t="shared" si="24"/>
        <v/>
      </c>
      <c r="AL113" s="20" t="str">
        <f t="shared" si="25"/>
        <v/>
      </c>
      <c r="AM113" s="20" t="str">
        <f t="shared" si="26"/>
        <v/>
      </c>
      <c r="AN113" s="20" t="str">
        <f t="shared" si="27"/>
        <v/>
      </c>
      <c r="AP113" s="20"/>
      <c r="AQ113" s="20"/>
      <c r="AR113" s="20"/>
    </row>
    <row r="114" spans="15:44">
      <c r="O114" s="18" t="str">
        <f t="shared" si="14"/>
        <v>-</v>
      </c>
      <c r="P114" s="19" t="str">
        <f t="shared" si="15"/>
        <v/>
      </c>
      <c r="Q114" s="20" t="str">
        <f t="shared" si="16"/>
        <v/>
      </c>
      <c r="R114" s="20" t="str">
        <f t="shared" si="17"/>
        <v/>
      </c>
      <c r="S114" s="20" t="str">
        <f t="shared" si="18"/>
        <v/>
      </c>
      <c r="T114" s="20" t="str">
        <f t="shared" si="19"/>
        <v/>
      </c>
      <c r="U114" s="20" t="str">
        <f t="shared" si="20"/>
        <v/>
      </c>
      <c r="W114" s="20"/>
      <c r="X114" s="20"/>
      <c r="Y114" s="20"/>
      <c r="AH114" s="18" t="str">
        <f t="shared" si="21"/>
        <v>-</v>
      </c>
      <c r="AI114" s="19" t="str">
        <f t="shared" si="22"/>
        <v/>
      </c>
      <c r="AJ114" s="20" t="str">
        <f t="shared" si="23"/>
        <v/>
      </c>
      <c r="AK114" s="20" t="str">
        <f t="shared" si="24"/>
        <v/>
      </c>
      <c r="AL114" s="20" t="str">
        <f t="shared" si="25"/>
        <v/>
      </c>
      <c r="AM114" s="20" t="str">
        <f t="shared" si="26"/>
        <v/>
      </c>
      <c r="AN114" s="20" t="str">
        <f t="shared" si="27"/>
        <v/>
      </c>
      <c r="AP114" s="20"/>
      <c r="AQ114" s="20"/>
      <c r="AR114" s="20"/>
    </row>
    <row r="115" spans="15:44">
      <c r="O115" s="18" t="str">
        <f t="shared" si="14"/>
        <v>-</v>
      </c>
      <c r="P115" s="19" t="str">
        <f t="shared" si="15"/>
        <v/>
      </c>
      <c r="Q115" s="20" t="str">
        <f t="shared" si="16"/>
        <v/>
      </c>
      <c r="R115" s="20" t="str">
        <f t="shared" si="17"/>
        <v/>
      </c>
      <c r="S115" s="20" t="str">
        <f t="shared" si="18"/>
        <v/>
      </c>
      <c r="T115" s="20" t="str">
        <f t="shared" si="19"/>
        <v/>
      </c>
      <c r="U115" s="20" t="str">
        <f t="shared" si="20"/>
        <v/>
      </c>
      <c r="W115" s="20"/>
      <c r="X115" s="20"/>
      <c r="Y115" s="20"/>
      <c r="AH115" s="18" t="str">
        <f t="shared" si="21"/>
        <v>-</v>
      </c>
      <c r="AI115" s="19" t="str">
        <f t="shared" si="22"/>
        <v/>
      </c>
      <c r="AJ115" s="20" t="str">
        <f t="shared" si="23"/>
        <v/>
      </c>
      <c r="AK115" s="20" t="str">
        <f t="shared" si="24"/>
        <v/>
      </c>
      <c r="AL115" s="20" t="str">
        <f t="shared" si="25"/>
        <v/>
      </c>
      <c r="AM115" s="20" t="str">
        <f t="shared" si="26"/>
        <v/>
      </c>
      <c r="AN115" s="20" t="str">
        <f t="shared" si="27"/>
        <v/>
      </c>
      <c r="AP115" s="20"/>
      <c r="AQ115" s="20"/>
      <c r="AR115" s="20"/>
    </row>
    <row r="116" spans="15:44">
      <c r="O116" s="18" t="str">
        <f t="shared" si="14"/>
        <v>-</v>
      </c>
      <c r="P116" s="19" t="str">
        <f t="shared" si="15"/>
        <v/>
      </c>
      <c r="Q116" s="20" t="str">
        <f t="shared" si="16"/>
        <v/>
      </c>
      <c r="R116" s="20" t="str">
        <f t="shared" si="17"/>
        <v/>
      </c>
      <c r="S116" s="20" t="str">
        <f t="shared" si="18"/>
        <v/>
      </c>
      <c r="T116" s="20" t="str">
        <f t="shared" si="19"/>
        <v/>
      </c>
      <c r="U116" s="20" t="str">
        <f t="shared" si="20"/>
        <v/>
      </c>
      <c r="W116" s="20"/>
      <c r="X116" s="20"/>
      <c r="Y116" s="20"/>
      <c r="AH116" s="18" t="str">
        <f t="shared" si="21"/>
        <v>-</v>
      </c>
      <c r="AI116" s="19" t="str">
        <f t="shared" si="22"/>
        <v/>
      </c>
      <c r="AJ116" s="20" t="str">
        <f t="shared" si="23"/>
        <v/>
      </c>
      <c r="AK116" s="20" t="str">
        <f t="shared" si="24"/>
        <v/>
      </c>
      <c r="AL116" s="20" t="str">
        <f t="shared" si="25"/>
        <v/>
      </c>
      <c r="AM116" s="20" t="str">
        <f t="shared" si="26"/>
        <v/>
      </c>
      <c r="AN116" s="20" t="str">
        <f t="shared" si="27"/>
        <v/>
      </c>
      <c r="AP116" s="20"/>
      <c r="AQ116" s="20"/>
      <c r="AR116" s="20"/>
    </row>
    <row r="117" spans="15:44">
      <c r="O117" s="18" t="str">
        <f t="shared" si="14"/>
        <v>-</v>
      </c>
      <c r="P117" s="19" t="str">
        <f t="shared" si="15"/>
        <v/>
      </c>
      <c r="Q117" s="20" t="str">
        <f t="shared" si="16"/>
        <v/>
      </c>
      <c r="R117" s="20" t="str">
        <f t="shared" si="17"/>
        <v/>
      </c>
      <c r="S117" s="20" t="str">
        <f t="shared" si="18"/>
        <v/>
      </c>
      <c r="T117" s="20" t="str">
        <f t="shared" si="19"/>
        <v/>
      </c>
      <c r="U117" s="20" t="str">
        <f t="shared" si="20"/>
        <v/>
      </c>
      <c r="W117" s="20"/>
      <c r="X117" s="20"/>
      <c r="Y117" s="20"/>
      <c r="AH117" s="18" t="str">
        <f t="shared" si="21"/>
        <v>-</v>
      </c>
      <c r="AI117" s="19" t="str">
        <f t="shared" si="22"/>
        <v/>
      </c>
      <c r="AJ117" s="20" t="str">
        <f t="shared" si="23"/>
        <v/>
      </c>
      <c r="AK117" s="20" t="str">
        <f t="shared" si="24"/>
        <v/>
      </c>
      <c r="AL117" s="20" t="str">
        <f t="shared" si="25"/>
        <v/>
      </c>
      <c r="AM117" s="20" t="str">
        <f t="shared" si="26"/>
        <v/>
      </c>
      <c r="AN117" s="20" t="str">
        <f t="shared" si="27"/>
        <v/>
      </c>
      <c r="AP117" s="20"/>
      <c r="AQ117" s="20"/>
      <c r="AR117" s="20"/>
    </row>
    <row r="118" spans="15:44">
      <c r="O118" s="18" t="str">
        <f t="shared" si="14"/>
        <v>-</v>
      </c>
      <c r="P118" s="19" t="str">
        <f t="shared" si="15"/>
        <v/>
      </c>
      <c r="Q118" s="20" t="str">
        <f t="shared" si="16"/>
        <v/>
      </c>
      <c r="R118" s="20" t="str">
        <f t="shared" si="17"/>
        <v/>
      </c>
      <c r="S118" s="20" t="str">
        <f t="shared" si="18"/>
        <v/>
      </c>
      <c r="T118" s="20" t="str">
        <f t="shared" si="19"/>
        <v/>
      </c>
      <c r="U118" s="20" t="str">
        <f t="shared" si="20"/>
        <v/>
      </c>
      <c r="W118" s="20"/>
      <c r="X118" s="20"/>
      <c r="Y118" s="20"/>
      <c r="AH118" s="18" t="str">
        <f t="shared" si="21"/>
        <v>-</v>
      </c>
      <c r="AI118" s="19" t="str">
        <f t="shared" si="22"/>
        <v/>
      </c>
      <c r="AJ118" s="20" t="str">
        <f t="shared" si="23"/>
        <v/>
      </c>
      <c r="AK118" s="20" t="str">
        <f t="shared" si="24"/>
        <v/>
      </c>
      <c r="AL118" s="20" t="str">
        <f t="shared" si="25"/>
        <v/>
      </c>
      <c r="AM118" s="20" t="str">
        <f t="shared" si="26"/>
        <v/>
      </c>
      <c r="AN118" s="20" t="str">
        <f t="shared" si="27"/>
        <v/>
      </c>
      <c r="AP118" s="20"/>
      <c r="AQ118" s="20"/>
      <c r="AR118" s="20"/>
    </row>
    <row r="119" spans="15:44">
      <c r="O119" s="18" t="str">
        <f t="shared" si="14"/>
        <v>-</v>
      </c>
      <c r="P119" s="19" t="str">
        <f t="shared" si="15"/>
        <v/>
      </c>
      <c r="Q119" s="20" t="str">
        <f t="shared" si="16"/>
        <v/>
      </c>
      <c r="R119" s="20" t="str">
        <f t="shared" si="17"/>
        <v/>
      </c>
      <c r="S119" s="20" t="str">
        <f t="shared" si="18"/>
        <v/>
      </c>
      <c r="T119" s="20" t="str">
        <f t="shared" si="19"/>
        <v/>
      </c>
      <c r="U119" s="20" t="str">
        <f t="shared" si="20"/>
        <v/>
      </c>
      <c r="W119" s="20"/>
      <c r="X119" s="20"/>
      <c r="Y119" s="20"/>
      <c r="AH119" s="18" t="str">
        <f t="shared" si="21"/>
        <v>-</v>
      </c>
      <c r="AI119" s="19" t="str">
        <f t="shared" si="22"/>
        <v/>
      </c>
      <c r="AJ119" s="20" t="str">
        <f t="shared" si="23"/>
        <v/>
      </c>
      <c r="AK119" s="20" t="str">
        <f t="shared" si="24"/>
        <v/>
      </c>
      <c r="AL119" s="20" t="str">
        <f t="shared" si="25"/>
        <v/>
      </c>
      <c r="AM119" s="20" t="str">
        <f t="shared" si="26"/>
        <v/>
      </c>
      <c r="AN119" s="20" t="str">
        <f t="shared" si="27"/>
        <v/>
      </c>
      <c r="AP119" s="20"/>
      <c r="AQ119" s="20"/>
      <c r="AR119" s="20"/>
    </row>
    <row r="120" spans="15:44">
      <c r="O120" s="18" t="str">
        <f t="shared" si="14"/>
        <v>-</v>
      </c>
      <c r="P120" s="19" t="str">
        <f t="shared" si="15"/>
        <v/>
      </c>
      <c r="Q120" s="20" t="str">
        <f t="shared" si="16"/>
        <v/>
      </c>
      <c r="R120" s="20" t="str">
        <f t="shared" si="17"/>
        <v/>
      </c>
      <c r="S120" s="20" t="str">
        <f t="shared" si="18"/>
        <v/>
      </c>
      <c r="T120" s="20" t="str">
        <f t="shared" si="19"/>
        <v/>
      </c>
      <c r="U120" s="20" t="str">
        <f t="shared" si="20"/>
        <v/>
      </c>
      <c r="W120" s="20"/>
      <c r="X120" s="20"/>
      <c r="Y120" s="20"/>
      <c r="AH120" s="18" t="str">
        <f t="shared" si="21"/>
        <v>-</v>
      </c>
      <c r="AI120" s="19" t="str">
        <f t="shared" si="22"/>
        <v/>
      </c>
      <c r="AJ120" s="20" t="str">
        <f t="shared" si="23"/>
        <v/>
      </c>
      <c r="AK120" s="20" t="str">
        <f t="shared" si="24"/>
        <v/>
      </c>
      <c r="AL120" s="20" t="str">
        <f t="shared" si="25"/>
        <v/>
      </c>
      <c r="AM120" s="20" t="str">
        <f t="shared" si="26"/>
        <v/>
      </c>
      <c r="AN120" s="20" t="str">
        <f t="shared" si="27"/>
        <v/>
      </c>
      <c r="AP120" s="20"/>
      <c r="AQ120" s="20"/>
      <c r="AR120" s="20"/>
    </row>
    <row r="121" spans="15:44">
      <c r="O121" s="18" t="str">
        <f t="shared" si="14"/>
        <v>-</v>
      </c>
      <c r="P121" s="19" t="str">
        <f t="shared" si="15"/>
        <v/>
      </c>
      <c r="Q121" s="20" t="str">
        <f t="shared" si="16"/>
        <v/>
      </c>
      <c r="R121" s="20" t="str">
        <f t="shared" si="17"/>
        <v/>
      </c>
      <c r="S121" s="20" t="str">
        <f t="shared" si="18"/>
        <v/>
      </c>
      <c r="T121" s="20" t="str">
        <f t="shared" si="19"/>
        <v/>
      </c>
      <c r="U121" s="20" t="str">
        <f t="shared" si="20"/>
        <v/>
      </c>
      <c r="W121" s="20"/>
      <c r="X121" s="20"/>
      <c r="Y121" s="20"/>
      <c r="AH121" s="18" t="str">
        <f t="shared" si="21"/>
        <v>-</v>
      </c>
      <c r="AI121" s="19" t="str">
        <f t="shared" si="22"/>
        <v/>
      </c>
      <c r="AJ121" s="20" t="str">
        <f t="shared" si="23"/>
        <v/>
      </c>
      <c r="AK121" s="20" t="str">
        <f t="shared" si="24"/>
        <v/>
      </c>
      <c r="AL121" s="20" t="str">
        <f t="shared" si="25"/>
        <v/>
      </c>
      <c r="AM121" s="20" t="str">
        <f t="shared" si="26"/>
        <v/>
      </c>
      <c r="AN121" s="20" t="str">
        <f t="shared" si="27"/>
        <v/>
      </c>
      <c r="AP121" s="20"/>
      <c r="AQ121" s="20"/>
      <c r="AR121" s="20"/>
    </row>
    <row r="122" spans="15:44">
      <c r="O122" s="18" t="str">
        <f t="shared" si="14"/>
        <v>-</v>
      </c>
      <c r="P122" s="19" t="str">
        <f t="shared" si="15"/>
        <v/>
      </c>
      <c r="Q122" s="20" t="str">
        <f t="shared" si="16"/>
        <v/>
      </c>
      <c r="R122" s="20" t="str">
        <f t="shared" si="17"/>
        <v/>
      </c>
      <c r="S122" s="20" t="str">
        <f t="shared" si="18"/>
        <v/>
      </c>
      <c r="T122" s="20" t="str">
        <f t="shared" si="19"/>
        <v/>
      </c>
      <c r="U122" s="20" t="str">
        <f t="shared" si="20"/>
        <v/>
      </c>
      <c r="W122" s="20"/>
      <c r="X122" s="20"/>
      <c r="Y122" s="20"/>
      <c r="AH122" s="18" t="str">
        <f t="shared" si="21"/>
        <v>-</v>
      </c>
      <c r="AI122" s="19" t="str">
        <f t="shared" si="22"/>
        <v/>
      </c>
      <c r="AJ122" s="20" t="str">
        <f t="shared" si="23"/>
        <v/>
      </c>
      <c r="AK122" s="20" t="str">
        <f t="shared" si="24"/>
        <v/>
      </c>
      <c r="AL122" s="20" t="str">
        <f t="shared" si="25"/>
        <v/>
      </c>
      <c r="AM122" s="20" t="str">
        <f t="shared" si="26"/>
        <v/>
      </c>
      <c r="AN122" s="20" t="str">
        <f t="shared" si="27"/>
        <v/>
      </c>
      <c r="AP122" s="20"/>
      <c r="AQ122" s="20"/>
      <c r="AR122" s="20"/>
    </row>
    <row r="123" spans="15:44">
      <c r="O123" s="18" t="str">
        <f t="shared" si="14"/>
        <v>-</v>
      </c>
      <c r="P123" s="19" t="str">
        <f t="shared" si="15"/>
        <v/>
      </c>
      <c r="Q123" s="20" t="str">
        <f t="shared" si="16"/>
        <v/>
      </c>
      <c r="R123" s="20" t="str">
        <f t="shared" si="17"/>
        <v/>
      </c>
      <c r="S123" s="20" t="str">
        <f t="shared" si="18"/>
        <v/>
      </c>
      <c r="T123" s="20" t="str">
        <f t="shared" si="19"/>
        <v/>
      </c>
      <c r="U123" s="20" t="str">
        <f t="shared" si="20"/>
        <v/>
      </c>
      <c r="W123" s="20"/>
      <c r="X123" s="20"/>
      <c r="Y123" s="20"/>
      <c r="AH123" s="18" t="str">
        <f t="shared" si="21"/>
        <v>-</v>
      </c>
      <c r="AI123" s="19" t="str">
        <f t="shared" si="22"/>
        <v/>
      </c>
      <c r="AJ123" s="20" t="str">
        <f t="shared" si="23"/>
        <v/>
      </c>
      <c r="AK123" s="20" t="str">
        <f t="shared" si="24"/>
        <v/>
      </c>
      <c r="AL123" s="20" t="str">
        <f t="shared" si="25"/>
        <v/>
      </c>
      <c r="AM123" s="20" t="str">
        <f t="shared" si="26"/>
        <v/>
      </c>
      <c r="AN123" s="20" t="str">
        <f t="shared" si="27"/>
        <v/>
      </c>
      <c r="AP123" s="20"/>
      <c r="AQ123" s="20"/>
      <c r="AR123" s="20"/>
    </row>
    <row r="124" spans="15:44">
      <c r="O124" s="18" t="str">
        <f t="shared" si="14"/>
        <v>-</v>
      </c>
      <c r="P124" s="19" t="str">
        <f t="shared" si="15"/>
        <v/>
      </c>
      <c r="Q124" s="20" t="str">
        <f t="shared" si="16"/>
        <v/>
      </c>
      <c r="R124" s="20" t="str">
        <f t="shared" si="17"/>
        <v/>
      </c>
      <c r="S124" s="20" t="str">
        <f t="shared" si="18"/>
        <v/>
      </c>
      <c r="T124" s="20" t="str">
        <f t="shared" si="19"/>
        <v/>
      </c>
      <c r="U124" s="20" t="str">
        <f t="shared" si="20"/>
        <v/>
      </c>
      <c r="W124" s="20"/>
      <c r="X124" s="20"/>
      <c r="Y124" s="20"/>
      <c r="AH124" s="18" t="str">
        <f t="shared" si="21"/>
        <v>-</v>
      </c>
      <c r="AI124" s="19" t="str">
        <f t="shared" si="22"/>
        <v/>
      </c>
      <c r="AJ124" s="20" t="str">
        <f t="shared" si="23"/>
        <v/>
      </c>
      <c r="AK124" s="20" t="str">
        <f t="shared" si="24"/>
        <v/>
      </c>
      <c r="AL124" s="20" t="str">
        <f t="shared" si="25"/>
        <v/>
      </c>
      <c r="AM124" s="20" t="str">
        <f t="shared" si="26"/>
        <v/>
      </c>
      <c r="AN124" s="20" t="str">
        <f t="shared" si="27"/>
        <v/>
      </c>
      <c r="AP124" s="20"/>
      <c r="AQ124" s="20"/>
      <c r="AR124" s="20"/>
    </row>
    <row r="125" spans="15:44">
      <c r="O125" s="18" t="str">
        <f t="shared" si="14"/>
        <v>-</v>
      </c>
      <c r="P125" s="19" t="str">
        <f t="shared" si="15"/>
        <v/>
      </c>
      <c r="Q125" s="20" t="str">
        <f t="shared" si="16"/>
        <v/>
      </c>
      <c r="R125" s="20" t="str">
        <f t="shared" si="17"/>
        <v/>
      </c>
      <c r="S125" s="20" t="str">
        <f t="shared" si="18"/>
        <v/>
      </c>
      <c r="T125" s="20" t="str">
        <f t="shared" si="19"/>
        <v/>
      </c>
      <c r="U125" s="20" t="str">
        <f t="shared" si="20"/>
        <v/>
      </c>
      <c r="W125" s="20"/>
      <c r="X125" s="20"/>
      <c r="Y125" s="20"/>
      <c r="AH125" s="18" t="str">
        <f t="shared" si="21"/>
        <v>-</v>
      </c>
      <c r="AI125" s="19" t="str">
        <f t="shared" si="22"/>
        <v/>
      </c>
      <c r="AJ125" s="20" t="str">
        <f t="shared" si="23"/>
        <v/>
      </c>
      <c r="AK125" s="20" t="str">
        <f t="shared" si="24"/>
        <v/>
      </c>
      <c r="AL125" s="20" t="str">
        <f t="shared" si="25"/>
        <v/>
      </c>
      <c r="AM125" s="20" t="str">
        <f t="shared" si="26"/>
        <v/>
      </c>
      <c r="AN125" s="20" t="str">
        <f t="shared" si="27"/>
        <v/>
      </c>
      <c r="AP125" s="20"/>
      <c r="AQ125" s="20"/>
      <c r="AR125" s="20"/>
    </row>
    <row r="126" spans="15:44">
      <c r="O126" s="18" t="str">
        <f t="shared" si="14"/>
        <v>-</v>
      </c>
      <c r="P126" s="19" t="str">
        <f t="shared" si="15"/>
        <v/>
      </c>
      <c r="Q126" s="20" t="str">
        <f t="shared" si="16"/>
        <v/>
      </c>
      <c r="R126" s="20" t="str">
        <f t="shared" si="17"/>
        <v/>
      </c>
      <c r="S126" s="20" t="str">
        <f t="shared" si="18"/>
        <v/>
      </c>
      <c r="T126" s="20" t="str">
        <f t="shared" si="19"/>
        <v/>
      </c>
      <c r="U126" s="20" t="str">
        <f t="shared" si="20"/>
        <v/>
      </c>
      <c r="W126" s="20"/>
      <c r="X126" s="20"/>
      <c r="Y126" s="20"/>
      <c r="AH126" s="18" t="str">
        <f t="shared" si="21"/>
        <v>-</v>
      </c>
      <c r="AI126" s="19" t="str">
        <f t="shared" si="22"/>
        <v/>
      </c>
      <c r="AJ126" s="20" t="str">
        <f t="shared" si="23"/>
        <v/>
      </c>
      <c r="AK126" s="20" t="str">
        <f t="shared" si="24"/>
        <v/>
      </c>
      <c r="AL126" s="20" t="str">
        <f t="shared" si="25"/>
        <v/>
      </c>
      <c r="AM126" s="20" t="str">
        <f t="shared" si="26"/>
        <v/>
      </c>
      <c r="AN126" s="20" t="str">
        <f t="shared" si="27"/>
        <v/>
      </c>
      <c r="AP126" s="20"/>
      <c r="AQ126" s="20"/>
      <c r="AR126" s="20"/>
    </row>
    <row r="127" spans="15:44">
      <c r="O127" s="18" t="str">
        <f t="shared" si="14"/>
        <v>-</v>
      </c>
      <c r="P127" s="19" t="str">
        <f t="shared" si="15"/>
        <v/>
      </c>
      <c r="Q127" s="20" t="str">
        <f t="shared" si="16"/>
        <v/>
      </c>
      <c r="R127" s="20" t="str">
        <f t="shared" si="17"/>
        <v/>
      </c>
      <c r="S127" s="20" t="str">
        <f t="shared" si="18"/>
        <v/>
      </c>
      <c r="T127" s="20" t="str">
        <f t="shared" si="19"/>
        <v/>
      </c>
      <c r="U127" s="20" t="str">
        <f t="shared" si="20"/>
        <v/>
      </c>
      <c r="W127" s="20"/>
      <c r="X127" s="20"/>
      <c r="Y127" s="20"/>
      <c r="AH127" s="18" t="str">
        <f t="shared" si="21"/>
        <v>-</v>
      </c>
      <c r="AI127" s="19" t="str">
        <f t="shared" si="22"/>
        <v/>
      </c>
      <c r="AJ127" s="20" t="str">
        <f t="shared" si="23"/>
        <v/>
      </c>
      <c r="AK127" s="20" t="str">
        <f t="shared" si="24"/>
        <v/>
      </c>
      <c r="AL127" s="20" t="str">
        <f t="shared" si="25"/>
        <v/>
      </c>
      <c r="AM127" s="20" t="str">
        <f t="shared" si="26"/>
        <v/>
      </c>
      <c r="AN127" s="20" t="str">
        <f t="shared" si="27"/>
        <v/>
      </c>
      <c r="AP127" s="20"/>
      <c r="AQ127" s="20"/>
      <c r="AR127" s="20"/>
    </row>
    <row r="128" spans="15:44">
      <c r="O128" s="18" t="str">
        <f t="shared" si="14"/>
        <v>-</v>
      </c>
      <c r="P128" s="19" t="str">
        <f t="shared" si="15"/>
        <v/>
      </c>
      <c r="Q128" s="20" t="str">
        <f t="shared" si="16"/>
        <v/>
      </c>
      <c r="R128" s="20" t="str">
        <f t="shared" si="17"/>
        <v/>
      </c>
      <c r="S128" s="20" t="str">
        <f t="shared" si="18"/>
        <v/>
      </c>
      <c r="T128" s="20" t="str">
        <f t="shared" si="19"/>
        <v/>
      </c>
      <c r="U128" s="20" t="str">
        <f t="shared" si="20"/>
        <v/>
      </c>
      <c r="W128" s="20"/>
      <c r="X128" s="20"/>
      <c r="Y128" s="20"/>
      <c r="AH128" s="18" t="str">
        <f t="shared" si="21"/>
        <v>-</v>
      </c>
      <c r="AI128" s="19" t="str">
        <f t="shared" si="22"/>
        <v/>
      </c>
      <c r="AJ128" s="20" t="str">
        <f t="shared" si="23"/>
        <v/>
      </c>
      <c r="AK128" s="20" t="str">
        <f t="shared" si="24"/>
        <v/>
      </c>
      <c r="AL128" s="20" t="str">
        <f t="shared" si="25"/>
        <v/>
      </c>
      <c r="AM128" s="20" t="str">
        <f t="shared" si="26"/>
        <v/>
      </c>
      <c r="AN128" s="20" t="str">
        <f t="shared" si="27"/>
        <v/>
      </c>
      <c r="AP128" s="20"/>
      <c r="AQ128" s="20"/>
      <c r="AR128" s="20"/>
    </row>
    <row r="129" spans="15:44">
      <c r="O129" s="18" t="str">
        <f t="shared" si="14"/>
        <v>-</v>
      </c>
      <c r="P129" s="19" t="str">
        <f t="shared" si="15"/>
        <v/>
      </c>
      <c r="Q129" s="20" t="str">
        <f t="shared" si="16"/>
        <v/>
      </c>
      <c r="R129" s="20" t="str">
        <f t="shared" si="17"/>
        <v/>
      </c>
      <c r="S129" s="20" t="str">
        <f t="shared" si="18"/>
        <v/>
      </c>
      <c r="T129" s="20" t="str">
        <f t="shared" si="19"/>
        <v/>
      </c>
      <c r="U129" s="20" t="str">
        <f t="shared" si="20"/>
        <v/>
      </c>
      <c r="W129" s="20"/>
      <c r="X129" s="20"/>
      <c r="Y129" s="20"/>
      <c r="AH129" s="18" t="str">
        <f t="shared" si="21"/>
        <v>-</v>
      </c>
      <c r="AI129" s="19" t="str">
        <f t="shared" si="22"/>
        <v/>
      </c>
      <c r="AJ129" s="20" t="str">
        <f t="shared" si="23"/>
        <v/>
      </c>
      <c r="AK129" s="20" t="str">
        <f t="shared" si="24"/>
        <v/>
      </c>
      <c r="AL129" s="20" t="str">
        <f t="shared" si="25"/>
        <v/>
      </c>
      <c r="AM129" s="20" t="str">
        <f t="shared" si="26"/>
        <v/>
      </c>
      <c r="AN129" s="20" t="str">
        <f t="shared" si="27"/>
        <v/>
      </c>
      <c r="AP129" s="20"/>
      <c r="AQ129" s="20"/>
      <c r="AR129" s="20"/>
    </row>
    <row r="130" spans="15:44">
      <c r="O130" s="18" t="str">
        <f t="shared" si="14"/>
        <v>-</v>
      </c>
      <c r="P130" s="19" t="str">
        <f t="shared" si="15"/>
        <v/>
      </c>
      <c r="Q130" s="20" t="str">
        <f t="shared" si="16"/>
        <v/>
      </c>
      <c r="R130" s="20" t="str">
        <f t="shared" si="17"/>
        <v/>
      </c>
      <c r="S130" s="20" t="str">
        <f t="shared" si="18"/>
        <v/>
      </c>
      <c r="T130" s="20" t="str">
        <f t="shared" si="19"/>
        <v/>
      </c>
      <c r="U130" s="20" t="str">
        <f t="shared" si="20"/>
        <v/>
      </c>
      <c r="W130" s="20"/>
      <c r="X130" s="20"/>
      <c r="Y130" s="20"/>
      <c r="AH130" s="18" t="str">
        <f t="shared" si="21"/>
        <v>-</v>
      </c>
      <c r="AI130" s="19" t="str">
        <f t="shared" si="22"/>
        <v/>
      </c>
      <c r="AJ130" s="20" t="str">
        <f t="shared" si="23"/>
        <v/>
      </c>
      <c r="AK130" s="20" t="str">
        <f t="shared" si="24"/>
        <v/>
      </c>
      <c r="AL130" s="20" t="str">
        <f t="shared" si="25"/>
        <v/>
      </c>
      <c r="AM130" s="20" t="str">
        <f t="shared" si="26"/>
        <v/>
      </c>
      <c r="AN130" s="20" t="str">
        <f t="shared" si="27"/>
        <v/>
      </c>
      <c r="AP130" s="20"/>
      <c r="AQ130" s="20"/>
      <c r="AR130" s="20"/>
    </row>
    <row r="131" spans="15:44">
      <c r="O131" s="18" t="str">
        <f t="shared" si="14"/>
        <v>-</v>
      </c>
      <c r="P131" s="19" t="str">
        <f t="shared" si="15"/>
        <v/>
      </c>
      <c r="Q131" s="20" t="str">
        <f t="shared" si="16"/>
        <v/>
      </c>
      <c r="R131" s="20" t="str">
        <f t="shared" si="17"/>
        <v/>
      </c>
      <c r="S131" s="20" t="str">
        <f t="shared" si="18"/>
        <v/>
      </c>
      <c r="T131" s="20" t="str">
        <f t="shared" si="19"/>
        <v/>
      </c>
      <c r="U131" s="20" t="str">
        <f t="shared" si="20"/>
        <v/>
      </c>
      <c r="W131" s="20"/>
      <c r="X131" s="20"/>
      <c r="Y131" s="20"/>
      <c r="AH131" s="18" t="str">
        <f t="shared" si="21"/>
        <v>-</v>
      </c>
      <c r="AI131" s="19" t="str">
        <f t="shared" si="22"/>
        <v/>
      </c>
      <c r="AJ131" s="20" t="str">
        <f t="shared" si="23"/>
        <v/>
      </c>
      <c r="AK131" s="20" t="str">
        <f t="shared" si="24"/>
        <v/>
      </c>
      <c r="AL131" s="20" t="str">
        <f t="shared" si="25"/>
        <v/>
      </c>
      <c r="AM131" s="20" t="str">
        <f t="shared" si="26"/>
        <v/>
      </c>
      <c r="AN131" s="20" t="str">
        <f t="shared" si="27"/>
        <v/>
      </c>
      <c r="AP131" s="20"/>
      <c r="AQ131" s="20"/>
      <c r="AR131" s="20"/>
    </row>
    <row r="132" spans="15:44">
      <c r="O132" s="18" t="str">
        <f t="shared" si="14"/>
        <v>-</v>
      </c>
      <c r="P132" s="19" t="str">
        <f t="shared" si="15"/>
        <v/>
      </c>
      <c r="Q132" s="20" t="str">
        <f t="shared" si="16"/>
        <v/>
      </c>
      <c r="R132" s="20" t="str">
        <f t="shared" si="17"/>
        <v/>
      </c>
      <c r="S132" s="20" t="str">
        <f t="shared" si="18"/>
        <v/>
      </c>
      <c r="T132" s="20" t="str">
        <f t="shared" si="19"/>
        <v/>
      </c>
      <c r="U132" s="20" t="str">
        <f t="shared" si="20"/>
        <v/>
      </c>
      <c r="W132" s="20"/>
      <c r="X132" s="20"/>
      <c r="Y132" s="20"/>
      <c r="AH132" s="18" t="str">
        <f t="shared" si="21"/>
        <v>-</v>
      </c>
      <c r="AI132" s="19" t="str">
        <f t="shared" si="22"/>
        <v/>
      </c>
      <c r="AJ132" s="20" t="str">
        <f t="shared" si="23"/>
        <v/>
      </c>
      <c r="AK132" s="20" t="str">
        <f t="shared" si="24"/>
        <v/>
      </c>
      <c r="AL132" s="20" t="str">
        <f t="shared" si="25"/>
        <v/>
      </c>
      <c r="AM132" s="20" t="str">
        <f t="shared" si="26"/>
        <v/>
      </c>
      <c r="AN132" s="20" t="str">
        <f t="shared" si="27"/>
        <v/>
      </c>
      <c r="AP132" s="20"/>
      <c r="AQ132" s="20"/>
      <c r="AR132" s="20"/>
    </row>
    <row r="133" spans="15:44">
      <c r="O133" s="18" t="str">
        <f t="shared" si="14"/>
        <v>-</v>
      </c>
      <c r="P133" s="19" t="str">
        <f t="shared" si="15"/>
        <v/>
      </c>
      <c r="Q133" s="20" t="str">
        <f t="shared" si="16"/>
        <v/>
      </c>
      <c r="R133" s="20" t="str">
        <f t="shared" si="17"/>
        <v/>
      </c>
      <c r="S133" s="20" t="str">
        <f t="shared" si="18"/>
        <v/>
      </c>
      <c r="T133" s="20" t="str">
        <f t="shared" si="19"/>
        <v/>
      </c>
      <c r="U133" s="20" t="str">
        <f t="shared" si="20"/>
        <v/>
      </c>
      <c r="W133" s="20"/>
      <c r="X133" s="20"/>
      <c r="Y133" s="20"/>
      <c r="AH133" s="18" t="str">
        <f t="shared" si="21"/>
        <v>-</v>
      </c>
      <c r="AI133" s="19" t="str">
        <f t="shared" si="22"/>
        <v/>
      </c>
      <c r="AJ133" s="20" t="str">
        <f t="shared" si="23"/>
        <v/>
      </c>
      <c r="AK133" s="20" t="str">
        <f t="shared" si="24"/>
        <v/>
      </c>
      <c r="AL133" s="20" t="str">
        <f t="shared" si="25"/>
        <v/>
      </c>
      <c r="AM133" s="20" t="str">
        <f t="shared" si="26"/>
        <v/>
      </c>
      <c r="AN133" s="20" t="str">
        <f t="shared" si="27"/>
        <v/>
      </c>
      <c r="AP133" s="20"/>
      <c r="AQ133" s="20"/>
      <c r="AR133" s="20"/>
    </row>
    <row r="134" spans="15:44">
      <c r="O134" s="18" t="str">
        <f t="shared" si="14"/>
        <v>-</v>
      </c>
      <c r="P134" s="19" t="str">
        <f t="shared" si="15"/>
        <v/>
      </c>
      <c r="Q134" s="20" t="str">
        <f t="shared" si="16"/>
        <v/>
      </c>
      <c r="R134" s="20" t="str">
        <f t="shared" si="17"/>
        <v/>
      </c>
      <c r="S134" s="20" t="str">
        <f t="shared" si="18"/>
        <v/>
      </c>
      <c r="T134" s="20" t="str">
        <f t="shared" si="19"/>
        <v/>
      </c>
      <c r="U134" s="20" t="str">
        <f t="shared" si="20"/>
        <v/>
      </c>
      <c r="W134" s="20"/>
      <c r="X134" s="20"/>
      <c r="Y134" s="20"/>
      <c r="AH134" s="18" t="str">
        <f t="shared" si="21"/>
        <v>-</v>
      </c>
      <c r="AI134" s="19" t="str">
        <f t="shared" si="22"/>
        <v/>
      </c>
      <c r="AJ134" s="20" t="str">
        <f t="shared" si="23"/>
        <v/>
      </c>
      <c r="AK134" s="20" t="str">
        <f t="shared" si="24"/>
        <v/>
      </c>
      <c r="AL134" s="20" t="str">
        <f t="shared" si="25"/>
        <v/>
      </c>
      <c r="AM134" s="20" t="str">
        <f t="shared" si="26"/>
        <v/>
      </c>
      <c r="AN134" s="20" t="str">
        <f t="shared" si="27"/>
        <v/>
      </c>
      <c r="AP134" s="20"/>
      <c r="AQ134" s="20"/>
      <c r="AR134" s="20"/>
    </row>
    <row r="135" spans="15:44">
      <c r="O135" s="18" t="str">
        <f t="shared" si="14"/>
        <v>-</v>
      </c>
      <c r="P135" s="19" t="str">
        <f t="shared" si="15"/>
        <v/>
      </c>
      <c r="Q135" s="20" t="str">
        <f t="shared" si="16"/>
        <v/>
      </c>
      <c r="R135" s="20" t="str">
        <f t="shared" si="17"/>
        <v/>
      </c>
      <c r="S135" s="20" t="str">
        <f t="shared" si="18"/>
        <v/>
      </c>
      <c r="T135" s="20" t="str">
        <f t="shared" si="19"/>
        <v/>
      </c>
      <c r="U135" s="20" t="str">
        <f t="shared" si="20"/>
        <v/>
      </c>
      <c r="W135" s="20"/>
      <c r="X135" s="20"/>
      <c r="Y135" s="20"/>
      <c r="AH135" s="18" t="str">
        <f t="shared" si="21"/>
        <v>-</v>
      </c>
      <c r="AI135" s="19" t="str">
        <f t="shared" si="22"/>
        <v/>
      </c>
      <c r="AJ135" s="20" t="str">
        <f t="shared" si="23"/>
        <v/>
      </c>
      <c r="AK135" s="20" t="str">
        <f t="shared" si="24"/>
        <v/>
      </c>
      <c r="AL135" s="20" t="str">
        <f t="shared" si="25"/>
        <v/>
      </c>
      <c r="AM135" s="20" t="str">
        <f t="shared" si="26"/>
        <v/>
      </c>
      <c r="AN135" s="20" t="str">
        <f t="shared" si="27"/>
        <v/>
      </c>
      <c r="AP135" s="20"/>
      <c r="AQ135" s="20"/>
      <c r="AR135" s="20"/>
    </row>
    <row r="136" spans="15:44">
      <c r="O136" s="18" t="str">
        <f t="shared" si="14"/>
        <v>-</v>
      </c>
      <c r="P136" s="19" t="str">
        <f t="shared" si="15"/>
        <v/>
      </c>
      <c r="Q136" s="20" t="str">
        <f t="shared" si="16"/>
        <v/>
      </c>
      <c r="R136" s="20" t="str">
        <f t="shared" si="17"/>
        <v/>
      </c>
      <c r="S136" s="20" t="str">
        <f t="shared" si="18"/>
        <v/>
      </c>
      <c r="T136" s="20" t="str">
        <f t="shared" si="19"/>
        <v/>
      </c>
      <c r="U136" s="20" t="str">
        <f t="shared" si="20"/>
        <v/>
      </c>
      <c r="W136" s="20"/>
      <c r="X136" s="20"/>
      <c r="Y136" s="20"/>
      <c r="AH136" s="18" t="str">
        <f t="shared" si="21"/>
        <v>-</v>
      </c>
      <c r="AI136" s="19" t="str">
        <f t="shared" si="22"/>
        <v/>
      </c>
      <c r="AJ136" s="20" t="str">
        <f t="shared" si="23"/>
        <v/>
      </c>
      <c r="AK136" s="20" t="str">
        <f t="shared" si="24"/>
        <v/>
      </c>
      <c r="AL136" s="20" t="str">
        <f t="shared" si="25"/>
        <v/>
      </c>
      <c r="AM136" s="20" t="str">
        <f t="shared" si="26"/>
        <v/>
      </c>
      <c r="AN136" s="20" t="str">
        <f t="shared" si="27"/>
        <v/>
      </c>
      <c r="AP136" s="20"/>
      <c r="AQ136" s="20"/>
      <c r="AR136" s="20"/>
    </row>
    <row r="137" spans="15:44">
      <c r="O137" s="18" t="str">
        <f t="shared" si="14"/>
        <v>-</v>
      </c>
      <c r="P137" s="19" t="str">
        <f t="shared" si="15"/>
        <v/>
      </c>
      <c r="Q137" s="20" t="str">
        <f t="shared" si="16"/>
        <v/>
      </c>
      <c r="R137" s="20" t="str">
        <f t="shared" si="17"/>
        <v/>
      </c>
      <c r="S137" s="20" t="str">
        <f t="shared" si="18"/>
        <v/>
      </c>
      <c r="T137" s="20" t="str">
        <f t="shared" si="19"/>
        <v/>
      </c>
      <c r="U137" s="20" t="str">
        <f t="shared" si="20"/>
        <v/>
      </c>
      <c r="W137" s="20"/>
      <c r="X137" s="20"/>
      <c r="Y137" s="20"/>
      <c r="AH137" s="18" t="str">
        <f t="shared" si="21"/>
        <v>-</v>
      </c>
      <c r="AI137" s="19" t="str">
        <f t="shared" si="22"/>
        <v/>
      </c>
      <c r="AJ137" s="20" t="str">
        <f t="shared" si="23"/>
        <v/>
      </c>
      <c r="AK137" s="20" t="str">
        <f t="shared" si="24"/>
        <v/>
      </c>
      <c r="AL137" s="20" t="str">
        <f t="shared" si="25"/>
        <v/>
      </c>
      <c r="AM137" s="20" t="str">
        <f t="shared" si="26"/>
        <v/>
      </c>
      <c r="AN137" s="20" t="str">
        <f t="shared" si="27"/>
        <v/>
      </c>
      <c r="AP137" s="20"/>
      <c r="AQ137" s="20"/>
      <c r="AR137" s="20"/>
    </row>
    <row r="138" spans="15:44">
      <c r="O138" s="18" t="str">
        <f t="shared" si="14"/>
        <v>-</v>
      </c>
      <c r="P138" s="19" t="str">
        <f t="shared" si="15"/>
        <v/>
      </c>
      <c r="Q138" s="20" t="str">
        <f t="shared" si="16"/>
        <v/>
      </c>
      <c r="R138" s="20" t="str">
        <f t="shared" si="17"/>
        <v/>
      </c>
      <c r="S138" s="20" t="str">
        <f t="shared" si="18"/>
        <v/>
      </c>
      <c r="T138" s="20" t="str">
        <f t="shared" si="19"/>
        <v/>
      </c>
      <c r="U138" s="20" t="str">
        <f t="shared" si="20"/>
        <v/>
      </c>
      <c r="W138" s="20"/>
      <c r="X138" s="20"/>
      <c r="Y138" s="20"/>
      <c r="AH138" s="18" t="str">
        <f t="shared" si="21"/>
        <v>-</v>
      </c>
      <c r="AI138" s="19" t="str">
        <f t="shared" si="22"/>
        <v/>
      </c>
      <c r="AJ138" s="20" t="str">
        <f t="shared" si="23"/>
        <v/>
      </c>
      <c r="AK138" s="20" t="str">
        <f t="shared" si="24"/>
        <v/>
      </c>
      <c r="AL138" s="20" t="str">
        <f t="shared" si="25"/>
        <v/>
      </c>
      <c r="AM138" s="20" t="str">
        <f t="shared" si="26"/>
        <v/>
      </c>
      <c r="AN138" s="20" t="str">
        <f t="shared" si="27"/>
        <v/>
      </c>
      <c r="AP138" s="20"/>
      <c r="AQ138" s="20"/>
      <c r="AR138" s="20"/>
    </row>
    <row r="139" spans="15:44">
      <c r="O139" s="18" t="str">
        <f t="shared" si="14"/>
        <v>-</v>
      </c>
      <c r="P139" s="19" t="str">
        <f t="shared" si="15"/>
        <v/>
      </c>
      <c r="Q139" s="20" t="str">
        <f t="shared" si="16"/>
        <v/>
      </c>
      <c r="R139" s="20" t="str">
        <f t="shared" si="17"/>
        <v/>
      </c>
      <c r="S139" s="20" t="str">
        <f t="shared" si="18"/>
        <v/>
      </c>
      <c r="T139" s="20" t="str">
        <f t="shared" si="19"/>
        <v/>
      </c>
      <c r="U139" s="20" t="str">
        <f t="shared" si="20"/>
        <v/>
      </c>
      <c r="W139" s="20"/>
      <c r="X139" s="20"/>
      <c r="Y139" s="20"/>
      <c r="AH139" s="18" t="str">
        <f t="shared" si="21"/>
        <v>-</v>
      </c>
      <c r="AI139" s="19" t="str">
        <f t="shared" si="22"/>
        <v/>
      </c>
      <c r="AJ139" s="20" t="str">
        <f t="shared" si="23"/>
        <v/>
      </c>
      <c r="AK139" s="20" t="str">
        <f t="shared" si="24"/>
        <v/>
      </c>
      <c r="AL139" s="20" t="str">
        <f t="shared" si="25"/>
        <v/>
      </c>
      <c r="AM139" s="20" t="str">
        <f t="shared" si="26"/>
        <v/>
      </c>
      <c r="AN139" s="20" t="str">
        <f t="shared" si="27"/>
        <v/>
      </c>
      <c r="AP139" s="20"/>
      <c r="AQ139" s="20"/>
      <c r="AR139" s="20"/>
    </row>
    <row r="140" spans="15:44">
      <c r="O140" s="18" t="str">
        <f t="shared" si="14"/>
        <v>-</v>
      </c>
      <c r="P140" s="19" t="str">
        <f t="shared" si="15"/>
        <v/>
      </c>
      <c r="Q140" s="20" t="str">
        <f t="shared" si="16"/>
        <v/>
      </c>
      <c r="R140" s="20" t="str">
        <f t="shared" si="17"/>
        <v/>
      </c>
      <c r="S140" s="20" t="str">
        <f t="shared" si="18"/>
        <v/>
      </c>
      <c r="T140" s="20" t="str">
        <f t="shared" si="19"/>
        <v/>
      </c>
      <c r="U140" s="20" t="str">
        <f t="shared" si="20"/>
        <v/>
      </c>
      <c r="W140" s="20"/>
      <c r="X140" s="20"/>
      <c r="Y140" s="20"/>
      <c r="AH140" s="18" t="str">
        <f t="shared" si="21"/>
        <v>-</v>
      </c>
      <c r="AI140" s="19" t="str">
        <f t="shared" si="22"/>
        <v/>
      </c>
      <c r="AJ140" s="20" t="str">
        <f t="shared" si="23"/>
        <v/>
      </c>
      <c r="AK140" s="20" t="str">
        <f t="shared" si="24"/>
        <v/>
      </c>
      <c r="AL140" s="20" t="str">
        <f t="shared" si="25"/>
        <v/>
      </c>
      <c r="AM140" s="20" t="str">
        <f t="shared" si="26"/>
        <v/>
      </c>
      <c r="AN140" s="20" t="str">
        <f t="shared" si="27"/>
        <v/>
      </c>
      <c r="AP140" s="20"/>
      <c r="AQ140" s="20"/>
      <c r="AR140" s="20"/>
    </row>
    <row r="141" spans="15:44">
      <c r="O141" s="18" t="str">
        <f t="shared" si="14"/>
        <v>-</v>
      </c>
      <c r="P141" s="19" t="str">
        <f t="shared" si="15"/>
        <v/>
      </c>
      <c r="Q141" s="20" t="str">
        <f t="shared" si="16"/>
        <v/>
      </c>
      <c r="R141" s="20" t="str">
        <f t="shared" si="17"/>
        <v/>
      </c>
      <c r="S141" s="20" t="str">
        <f t="shared" si="18"/>
        <v/>
      </c>
      <c r="T141" s="20" t="str">
        <f t="shared" si="19"/>
        <v/>
      </c>
      <c r="U141" s="20" t="str">
        <f t="shared" si="20"/>
        <v/>
      </c>
      <c r="W141" s="20"/>
      <c r="X141" s="20"/>
      <c r="Y141" s="20"/>
      <c r="AH141" s="18" t="str">
        <f t="shared" si="21"/>
        <v>-</v>
      </c>
      <c r="AI141" s="19" t="str">
        <f t="shared" si="22"/>
        <v/>
      </c>
      <c r="AJ141" s="20" t="str">
        <f t="shared" si="23"/>
        <v/>
      </c>
      <c r="AK141" s="20" t="str">
        <f t="shared" si="24"/>
        <v/>
      </c>
      <c r="AL141" s="20" t="str">
        <f t="shared" si="25"/>
        <v/>
      </c>
      <c r="AM141" s="20" t="str">
        <f t="shared" si="26"/>
        <v/>
      </c>
      <c r="AN141" s="20" t="str">
        <f t="shared" si="27"/>
        <v/>
      </c>
      <c r="AP141" s="20"/>
      <c r="AQ141" s="20"/>
      <c r="AR141" s="20"/>
    </row>
    <row r="142" spans="15:44">
      <c r="O142" s="18" t="str">
        <f t="shared" si="14"/>
        <v>-</v>
      </c>
      <c r="P142" s="19" t="str">
        <f t="shared" si="15"/>
        <v/>
      </c>
      <c r="Q142" s="20" t="str">
        <f t="shared" si="16"/>
        <v/>
      </c>
      <c r="R142" s="20" t="str">
        <f t="shared" si="17"/>
        <v/>
      </c>
      <c r="S142" s="20" t="str">
        <f t="shared" si="18"/>
        <v/>
      </c>
      <c r="T142" s="20" t="str">
        <f t="shared" si="19"/>
        <v/>
      </c>
      <c r="U142" s="20" t="str">
        <f t="shared" si="20"/>
        <v/>
      </c>
      <c r="W142" s="20"/>
      <c r="X142" s="20"/>
      <c r="Y142" s="20"/>
      <c r="AH142" s="18" t="str">
        <f t="shared" si="21"/>
        <v>-</v>
      </c>
      <c r="AI142" s="19" t="str">
        <f t="shared" si="22"/>
        <v/>
      </c>
      <c r="AJ142" s="20" t="str">
        <f t="shared" si="23"/>
        <v/>
      </c>
      <c r="AK142" s="20" t="str">
        <f t="shared" si="24"/>
        <v/>
      </c>
      <c r="AL142" s="20" t="str">
        <f t="shared" si="25"/>
        <v/>
      </c>
      <c r="AM142" s="20" t="str">
        <f t="shared" si="26"/>
        <v/>
      </c>
      <c r="AN142" s="20" t="str">
        <f t="shared" si="27"/>
        <v/>
      </c>
      <c r="AP142" s="20"/>
      <c r="AQ142" s="20"/>
      <c r="AR142" s="20"/>
    </row>
    <row r="143" spans="15:44">
      <c r="O143" s="18" t="str">
        <f t="shared" ref="O143:O206" si="28">IF(O142&lt;$Y$6,O142+1,"-")</f>
        <v>-</v>
      </c>
      <c r="P143" s="19" t="str">
        <f t="shared" ref="P143:P206" si="29">IF(ISNUMBER(O143),MIN(DATE(YEAR($P$14),MONTH($P$14)+O143*12/$AC$8,DAY($P$14)),DATE(YEAR($P$14),MONTH($P$14)+1+O143*12/$AC$8,1)-1),"")</f>
        <v/>
      </c>
      <c r="Q143" s="20" t="str">
        <f t="shared" ref="Q143:Q206" si="30">IF(ISNUMBER(O143),Q142-S142,"")</f>
        <v/>
      </c>
      <c r="R143" s="20" t="str">
        <f t="shared" ref="R143:R206" si="31">IF(ISNUMBER(O143),ROUND(Q143*$Y$10,$AE$9),"")</f>
        <v/>
      </c>
      <c r="S143" s="20" t="str">
        <f t="shared" ref="S143:S206" si="32">IF(ISNUMBER(O143),IF(O143=$Y$6,Q143,IF(O143&gt;$Y$7,$U$6-R143,0)),"")</f>
        <v/>
      </c>
      <c r="T143" s="20" t="str">
        <f t="shared" ref="T143:T206" si="33">IF(ISNUMBER(O143),$U$7,"")</f>
        <v/>
      </c>
      <c r="U143" s="20" t="str">
        <f t="shared" ref="U143:U206" si="34">IF(ISNUMBER(O143),R143+S143+T143,"")</f>
        <v/>
      </c>
      <c r="W143" s="20"/>
      <c r="X143" s="20"/>
      <c r="Y143" s="20"/>
      <c r="AH143" s="18" t="str">
        <f t="shared" ref="AH143:AH206" si="35">IF(AH142&lt;$AR$6,AH142+1,"-")</f>
        <v>-</v>
      </c>
      <c r="AI143" s="19" t="str">
        <f t="shared" ref="AI143:AI206" si="36">IF(ISNUMBER(AH143),MIN(DATE(YEAR($AI$14),MONTH($AI$14)+AH143*12/$AV$8,DAY($AI$14)),DATE(YEAR($AI$14),MONTH($AI$14)+1+AH143*12/$AV$8,1)-1),"")</f>
        <v/>
      </c>
      <c r="AJ143" s="20" t="str">
        <f t="shared" ref="AJ143:AJ206" si="37">IF(ISNUMBER(AH143),AJ142-AL142,"")</f>
        <v/>
      </c>
      <c r="AK143" s="20" t="str">
        <f t="shared" ref="AK143:AK206" si="38">IF(ISNUMBER(AH143),ROUND(AJ143*$AR$10,$AX$9),"")</f>
        <v/>
      </c>
      <c r="AL143" s="20" t="str">
        <f t="shared" ref="AL143:AL206" si="39">IF(ISNUMBER(AH143),IF(AH143=$AR$6,AJ143,IF(AH143&gt;$AR$7,$AN$6-AK143,0)),"")</f>
        <v/>
      </c>
      <c r="AM143" s="20" t="str">
        <f t="shared" ref="AM143:AM206" si="40">IF(ISNUMBER(AH143),$AN$7,"")</f>
        <v/>
      </c>
      <c r="AN143" s="20" t="str">
        <f t="shared" ref="AN143:AN206" si="41">IF(ISNUMBER(AH143),AK143+AL143+AM143,"")</f>
        <v/>
      </c>
      <c r="AP143" s="20"/>
      <c r="AQ143" s="20"/>
      <c r="AR143" s="20"/>
    </row>
    <row r="144" spans="15:44">
      <c r="O144" s="18" t="str">
        <f t="shared" si="28"/>
        <v>-</v>
      </c>
      <c r="P144" s="19" t="str">
        <f t="shared" si="29"/>
        <v/>
      </c>
      <c r="Q144" s="20" t="str">
        <f t="shared" si="30"/>
        <v/>
      </c>
      <c r="R144" s="20" t="str">
        <f t="shared" si="31"/>
        <v/>
      </c>
      <c r="S144" s="20" t="str">
        <f t="shared" si="32"/>
        <v/>
      </c>
      <c r="T144" s="20" t="str">
        <f t="shared" si="33"/>
        <v/>
      </c>
      <c r="U144" s="20" t="str">
        <f t="shared" si="34"/>
        <v/>
      </c>
      <c r="W144" s="20"/>
      <c r="X144" s="20"/>
      <c r="Y144" s="20"/>
      <c r="AH144" s="18" t="str">
        <f t="shared" si="35"/>
        <v>-</v>
      </c>
      <c r="AI144" s="19" t="str">
        <f t="shared" si="36"/>
        <v/>
      </c>
      <c r="AJ144" s="20" t="str">
        <f t="shared" si="37"/>
        <v/>
      </c>
      <c r="AK144" s="20" t="str">
        <f t="shared" si="38"/>
        <v/>
      </c>
      <c r="AL144" s="20" t="str">
        <f t="shared" si="39"/>
        <v/>
      </c>
      <c r="AM144" s="20" t="str">
        <f t="shared" si="40"/>
        <v/>
      </c>
      <c r="AN144" s="20" t="str">
        <f t="shared" si="41"/>
        <v/>
      </c>
      <c r="AP144" s="20"/>
      <c r="AQ144" s="20"/>
      <c r="AR144" s="20"/>
    </row>
    <row r="145" spans="15:44">
      <c r="O145" s="18" t="str">
        <f t="shared" si="28"/>
        <v>-</v>
      </c>
      <c r="P145" s="19" t="str">
        <f t="shared" si="29"/>
        <v/>
      </c>
      <c r="Q145" s="20" t="str">
        <f t="shared" si="30"/>
        <v/>
      </c>
      <c r="R145" s="20" t="str">
        <f t="shared" si="31"/>
        <v/>
      </c>
      <c r="S145" s="20" t="str">
        <f t="shared" si="32"/>
        <v/>
      </c>
      <c r="T145" s="20" t="str">
        <f t="shared" si="33"/>
        <v/>
      </c>
      <c r="U145" s="20" t="str">
        <f t="shared" si="34"/>
        <v/>
      </c>
      <c r="W145" s="20"/>
      <c r="X145" s="20"/>
      <c r="Y145" s="20"/>
      <c r="AH145" s="18" t="str">
        <f t="shared" si="35"/>
        <v>-</v>
      </c>
      <c r="AI145" s="19" t="str">
        <f t="shared" si="36"/>
        <v/>
      </c>
      <c r="AJ145" s="20" t="str">
        <f t="shared" si="37"/>
        <v/>
      </c>
      <c r="AK145" s="20" t="str">
        <f t="shared" si="38"/>
        <v/>
      </c>
      <c r="AL145" s="20" t="str">
        <f t="shared" si="39"/>
        <v/>
      </c>
      <c r="AM145" s="20" t="str">
        <f t="shared" si="40"/>
        <v/>
      </c>
      <c r="AN145" s="20" t="str">
        <f t="shared" si="41"/>
        <v/>
      </c>
      <c r="AP145" s="20"/>
      <c r="AQ145" s="20"/>
      <c r="AR145" s="20"/>
    </row>
    <row r="146" spans="15:44">
      <c r="O146" s="18" t="str">
        <f t="shared" si="28"/>
        <v>-</v>
      </c>
      <c r="P146" s="19" t="str">
        <f t="shared" si="29"/>
        <v/>
      </c>
      <c r="Q146" s="20" t="str">
        <f t="shared" si="30"/>
        <v/>
      </c>
      <c r="R146" s="20" t="str">
        <f t="shared" si="31"/>
        <v/>
      </c>
      <c r="S146" s="20" t="str">
        <f t="shared" si="32"/>
        <v/>
      </c>
      <c r="T146" s="20" t="str">
        <f t="shared" si="33"/>
        <v/>
      </c>
      <c r="U146" s="20" t="str">
        <f t="shared" si="34"/>
        <v/>
      </c>
      <c r="W146" s="20"/>
      <c r="X146" s="20"/>
      <c r="Y146" s="20"/>
      <c r="AH146" s="18" t="str">
        <f t="shared" si="35"/>
        <v>-</v>
      </c>
      <c r="AI146" s="19" t="str">
        <f t="shared" si="36"/>
        <v/>
      </c>
      <c r="AJ146" s="20" t="str">
        <f t="shared" si="37"/>
        <v/>
      </c>
      <c r="AK146" s="20" t="str">
        <f t="shared" si="38"/>
        <v/>
      </c>
      <c r="AL146" s="20" t="str">
        <f t="shared" si="39"/>
        <v/>
      </c>
      <c r="AM146" s="20" t="str">
        <f t="shared" si="40"/>
        <v/>
      </c>
      <c r="AN146" s="20" t="str">
        <f t="shared" si="41"/>
        <v/>
      </c>
      <c r="AP146" s="20"/>
      <c r="AQ146" s="20"/>
      <c r="AR146" s="20"/>
    </row>
    <row r="147" spans="15:44">
      <c r="O147" s="18" t="str">
        <f t="shared" si="28"/>
        <v>-</v>
      </c>
      <c r="P147" s="19" t="str">
        <f t="shared" si="29"/>
        <v/>
      </c>
      <c r="Q147" s="20" t="str">
        <f t="shared" si="30"/>
        <v/>
      </c>
      <c r="R147" s="20" t="str">
        <f t="shared" si="31"/>
        <v/>
      </c>
      <c r="S147" s="20" t="str">
        <f t="shared" si="32"/>
        <v/>
      </c>
      <c r="T147" s="20" t="str">
        <f t="shared" si="33"/>
        <v/>
      </c>
      <c r="U147" s="20" t="str">
        <f t="shared" si="34"/>
        <v/>
      </c>
      <c r="W147" s="20"/>
      <c r="X147" s="20"/>
      <c r="Y147" s="20"/>
      <c r="AH147" s="18" t="str">
        <f t="shared" si="35"/>
        <v>-</v>
      </c>
      <c r="AI147" s="19" t="str">
        <f t="shared" si="36"/>
        <v/>
      </c>
      <c r="AJ147" s="20" t="str">
        <f t="shared" si="37"/>
        <v/>
      </c>
      <c r="AK147" s="20" t="str">
        <f t="shared" si="38"/>
        <v/>
      </c>
      <c r="AL147" s="20" t="str">
        <f t="shared" si="39"/>
        <v/>
      </c>
      <c r="AM147" s="20" t="str">
        <f t="shared" si="40"/>
        <v/>
      </c>
      <c r="AN147" s="20" t="str">
        <f t="shared" si="41"/>
        <v/>
      </c>
      <c r="AP147" s="20"/>
      <c r="AQ147" s="20"/>
      <c r="AR147" s="20"/>
    </row>
    <row r="148" spans="15:44">
      <c r="O148" s="18" t="str">
        <f t="shared" si="28"/>
        <v>-</v>
      </c>
      <c r="P148" s="19" t="str">
        <f t="shared" si="29"/>
        <v/>
      </c>
      <c r="Q148" s="20" t="str">
        <f t="shared" si="30"/>
        <v/>
      </c>
      <c r="R148" s="20" t="str">
        <f t="shared" si="31"/>
        <v/>
      </c>
      <c r="S148" s="20" t="str">
        <f t="shared" si="32"/>
        <v/>
      </c>
      <c r="T148" s="20" t="str">
        <f t="shared" si="33"/>
        <v/>
      </c>
      <c r="U148" s="20" t="str">
        <f t="shared" si="34"/>
        <v/>
      </c>
      <c r="W148" s="20"/>
      <c r="X148" s="20"/>
      <c r="Y148" s="20"/>
      <c r="AH148" s="18" t="str">
        <f t="shared" si="35"/>
        <v>-</v>
      </c>
      <c r="AI148" s="19" t="str">
        <f t="shared" si="36"/>
        <v/>
      </c>
      <c r="AJ148" s="20" t="str">
        <f t="shared" si="37"/>
        <v/>
      </c>
      <c r="AK148" s="20" t="str">
        <f t="shared" si="38"/>
        <v/>
      </c>
      <c r="AL148" s="20" t="str">
        <f t="shared" si="39"/>
        <v/>
      </c>
      <c r="AM148" s="20" t="str">
        <f t="shared" si="40"/>
        <v/>
      </c>
      <c r="AN148" s="20" t="str">
        <f t="shared" si="41"/>
        <v/>
      </c>
      <c r="AP148" s="20"/>
      <c r="AQ148" s="20"/>
      <c r="AR148" s="20"/>
    </row>
    <row r="149" spans="15:44">
      <c r="O149" s="18" t="str">
        <f t="shared" si="28"/>
        <v>-</v>
      </c>
      <c r="P149" s="19" t="str">
        <f t="shared" si="29"/>
        <v/>
      </c>
      <c r="Q149" s="20" t="str">
        <f t="shared" si="30"/>
        <v/>
      </c>
      <c r="R149" s="20" t="str">
        <f t="shared" si="31"/>
        <v/>
      </c>
      <c r="S149" s="20" t="str">
        <f t="shared" si="32"/>
        <v/>
      </c>
      <c r="T149" s="20" t="str">
        <f t="shared" si="33"/>
        <v/>
      </c>
      <c r="U149" s="20" t="str">
        <f t="shared" si="34"/>
        <v/>
      </c>
      <c r="W149" s="20"/>
      <c r="X149" s="20"/>
      <c r="Y149" s="20"/>
      <c r="AH149" s="18" t="str">
        <f t="shared" si="35"/>
        <v>-</v>
      </c>
      <c r="AI149" s="19" t="str">
        <f t="shared" si="36"/>
        <v/>
      </c>
      <c r="AJ149" s="20" t="str">
        <f t="shared" si="37"/>
        <v/>
      </c>
      <c r="AK149" s="20" t="str">
        <f t="shared" si="38"/>
        <v/>
      </c>
      <c r="AL149" s="20" t="str">
        <f t="shared" si="39"/>
        <v/>
      </c>
      <c r="AM149" s="20" t="str">
        <f t="shared" si="40"/>
        <v/>
      </c>
      <c r="AN149" s="20" t="str">
        <f t="shared" si="41"/>
        <v/>
      </c>
      <c r="AP149" s="20"/>
      <c r="AQ149" s="20"/>
      <c r="AR149" s="20"/>
    </row>
    <row r="150" spans="15:44">
      <c r="O150" s="18" t="str">
        <f t="shared" si="28"/>
        <v>-</v>
      </c>
      <c r="P150" s="19" t="str">
        <f t="shared" si="29"/>
        <v/>
      </c>
      <c r="Q150" s="20" t="str">
        <f t="shared" si="30"/>
        <v/>
      </c>
      <c r="R150" s="20" t="str">
        <f t="shared" si="31"/>
        <v/>
      </c>
      <c r="S150" s="20" t="str">
        <f t="shared" si="32"/>
        <v/>
      </c>
      <c r="T150" s="20" t="str">
        <f t="shared" si="33"/>
        <v/>
      </c>
      <c r="U150" s="20" t="str">
        <f t="shared" si="34"/>
        <v/>
      </c>
      <c r="W150" s="20"/>
      <c r="X150" s="20"/>
      <c r="Y150" s="20"/>
      <c r="AH150" s="18" t="str">
        <f t="shared" si="35"/>
        <v>-</v>
      </c>
      <c r="AI150" s="19" t="str">
        <f t="shared" si="36"/>
        <v/>
      </c>
      <c r="AJ150" s="20" t="str">
        <f t="shared" si="37"/>
        <v/>
      </c>
      <c r="AK150" s="20" t="str">
        <f t="shared" si="38"/>
        <v/>
      </c>
      <c r="AL150" s="20" t="str">
        <f t="shared" si="39"/>
        <v/>
      </c>
      <c r="AM150" s="20" t="str">
        <f t="shared" si="40"/>
        <v/>
      </c>
      <c r="AN150" s="20" t="str">
        <f t="shared" si="41"/>
        <v/>
      </c>
      <c r="AP150" s="20"/>
      <c r="AQ150" s="20"/>
      <c r="AR150" s="20"/>
    </row>
    <row r="151" spans="15:44">
      <c r="O151" s="18" t="str">
        <f t="shared" si="28"/>
        <v>-</v>
      </c>
      <c r="P151" s="19" t="str">
        <f t="shared" si="29"/>
        <v/>
      </c>
      <c r="Q151" s="20" t="str">
        <f t="shared" si="30"/>
        <v/>
      </c>
      <c r="R151" s="20" t="str">
        <f t="shared" si="31"/>
        <v/>
      </c>
      <c r="S151" s="20" t="str">
        <f t="shared" si="32"/>
        <v/>
      </c>
      <c r="T151" s="20" t="str">
        <f t="shared" si="33"/>
        <v/>
      </c>
      <c r="U151" s="20" t="str">
        <f t="shared" si="34"/>
        <v/>
      </c>
      <c r="W151" s="20"/>
      <c r="X151" s="20"/>
      <c r="Y151" s="20"/>
      <c r="AH151" s="18" t="str">
        <f t="shared" si="35"/>
        <v>-</v>
      </c>
      <c r="AI151" s="19" t="str">
        <f t="shared" si="36"/>
        <v/>
      </c>
      <c r="AJ151" s="20" t="str">
        <f t="shared" si="37"/>
        <v/>
      </c>
      <c r="AK151" s="20" t="str">
        <f t="shared" si="38"/>
        <v/>
      </c>
      <c r="AL151" s="20" t="str">
        <f t="shared" si="39"/>
        <v/>
      </c>
      <c r="AM151" s="20" t="str">
        <f t="shared" si="40"/>
        <v/>
      </c>
      <c r="AN151" s="20" t="str">
        <f t="shared" si="41"/>
        <v/>
      </c>
      <c r="AP151" s="20"/>
      <c r="AQ151" s="20"/>
      <c r="AR151" s="20"/>
    </row>
    <row r="152" spans="15:44">
      <c r="O152" s="18" t="str">
        <f t="shared" si="28"/>
        <v>-</v>
      </c>
      <c r="P152" s="19" t="str">
        <f t="shared" si="29"/>
        <v/>
      </c>
      <c r="Q152" s="20" t="str">
        <f t="shared" si="30"/>
        <v/>
      </c>
      <c r="R152" s="20" t="str">
        <f t="shared" si="31"/>
        <v/>
      </c>
      <c r="S152" s="20" t="str">
        <f t="shared" si="32"/>
        <v/>
      </c>
      <c r="T152" s="20" t="str">
        <f t="shared" si="33"/>
        <v/>
      </c>
      <c r="U152" s="20" t="str">
        <f t="shared" si="34"/>
        <v/>
      </c>
      <c r="W152" s="20"/>
      <c r="X152" s="20"/>
      <c r="Y152" s="20"/>
      <c r="AH152" s="18" t="str">
        <f t="shared" si="35"/>
        <v>-</v>
      </c>
      <c r="AI152" s="19" t="str">
        <f t="shared" si="36"/>
        <v/>
      </c>
      <c r="AJ152" s="20" t="str">
        <f t="shared" si="37"/>
        <v/>
      </c>
      <c r="AK152" s="20" t="str">
        <f t="shared" si="38"/>
        <v/>
      </c>
      <c r="AL152" s="20" t="str">
        <f t="shared" si="39"/>
        <v/>
      </c>
      <c r="AM152" s="20" t="str">
        <f t="shared" si="40"/>
        <v/>
      </c>
      <c r="AN152" s="20" t="str">
        <f t="shared" si="41"/>
        <v/>
      </c>
      <c r="AP152" s="20"/>
      <c r="AQ152" s="20"/>
      <c r="AR152" s="20"/>
    </row>
    <row r="153" spans="15:44">
      <c r="O153" s="18" t="str">
        <f t="shared" si="28"/>
        <v>-</v>
      </c>
      <c r="P153" s="19" t="str">
        <f t="shared" si="29"/>
        <v/>
      </c>
      <c r="Q153" s="20" t="str">
        <f t="shared" si="30"/>
        <v/>
      </c>
      <c r="R153" s="20" t="str">
        <f t="shared" si="31"/>
        <v/>
      </c>
      <c r="S153" s="20" t="str">
        <f t="shared" si="32"/>
        <v/>
      </c>
      <c r="T153" s="20" t="str">
        <f t="shared" si="33"/>
        <v/>
      </c>
      <c r="U153" s="20" t="str">
        <f t="shared" si="34"/>
        <v/>
      </c>
      <c r="W153" s="20"/>
      <c r="X153" s="20"/>
      <c r="Y153" s="20"/>
      <c r="AH153" s="18" t="str">
        <f t="shared" si="35"/>
        <v>-</v>
      </c>
      <c r="AI153" s="19" t="str">
        <f t="shared" si="36"/>
        <v/>
      </c>
      <c r="AJ153" s="20" t="str">
        <f t="shared" si="37"/>
        <v/>
      </c>
      <c r="AK153" s="20" t="str">
        <f t="shared" si="38"/>
        <v/>
      </c>
      <c r="AL153" s="20" t="str">
        <f t="shared" si="39"/>
        <v/>
      </c>
      <c r="AM153" s="20" t="str">
        <f t="shared" si="40"/>
        <v/>
      </c>
      <c r="AN153" s="20" t="str">
        <f t="shared" si="41"/>
        <v/>
      </c>
      <c r="AP153" s="20"/>
      <c r="AQ153" s="20"/>
      <c r="AR153" s="20"/>
    </row>
    <row r="154" spans="15:44">
      <c r="O154" s="18" t="str">
        <f t="shared" si="28"/>
        <v>-</v>
      </c>
      <c r="P154" s="19" t="str">
        <f t="shared" si="29"/>
        <v/>
      </c>
      <c r="Q154" s="20" t="str">
        <f t="shared" si="30"/>
        <v/>
      </c>
      <c r="R154" s="20" t="str">
        <f t="shared" si="31"/>
        <v/>
      </c>
      <c r="S154" s="20" t="str">
        <f t="shared" si="32"/>
        <v/>
      </c>
      <c r="T154" s="20" t="str">
        <f t="shared" si="33"/>
        <v/>
      </c>
      <c r="U154" s="20" t="str">
        <f t="shared" si="34"/>
        <v/>
      </c>
      <c r="W154" s="20"/>
      <c r="X154" s="20"/>
      <c r="Y154" s="20"/>
      <c r="AH154" s="18" t="str">
        <f t="shared" si="35"/>
        <v>-</v>
      </c>
      <c r="AI154" s="19" t="str">
        <f t="shared" si="36"/>
        <v/>
      </c>
      <c r="AJ154" s="20" t="str">
        <f t="shared" si="37"/>
        <v/>
      </c>
      <c r="AK154" s="20" t="str">
        <f t="shared" si="38"/>
        <v/>
      </c>
      <c r="AL154" s="20" t="str">
        <f t="shared" si="39"/>
        <v/>
      </c>
      <c r="AM154" s="20" t="str">
        <f t="shared" si="40"/>
        <v/>
      </c>
      <c r="AN154" s="20" t="str">
        <f t="shared" si="41"/>
        <v/>
      </c>
      <c r="AP154" s="20"/>
      <c r="AQ154" s="20"/>
      <c r="AR154" s="20"/>
    </row>
    <row r="155" spans="15:44">
      <c r="O155" s="18" t="str">
        <f t="shared" si="28"/>
        <v>-</v>
      </c>
      <c r="P155" s="19" t="str">
        <f t="shared" si="29"/>
        <v/>
      </c>
      <c r="Q155" s="20" t="str">
        <f t="shared" si="30"/>
        <v/>
      </c>
      <c r="R155" s="20" t="str">
        <f t="shared" si="31"/>
        <v/>
      </c>
      <c r="S155" s="20" t="str">
        <f t="shared" si="32"/>
        <v/>
      </c>
      <c r="T155" s="20" t="str">
        <f t="shared" si="33"/>
        <v/>
      </c>
      <c r="U155" s="20" t="str">
        <f t="shared" si="34"/>
        <v/>
      </c>
      <c r="W155" s="20"/>
      <c r="X155" s="20"/>
      <c r="Y155" s="20"/>
      <c r="AH155" s="18" t="str">
        <f t="shared" si="35"/>
        <v>-</v>
      </c>
      <c r="AI155" s="19" t="str">
        <f t="shared" si="36"/>
        <v/>
      </c>
      <c r="AJ155" s="20" t="str">
        <f t="shared" si="37"/>
        <v/>
      </c>
      <c r="AK155" s="20" t="str">
        <f t="shared" si="38"/>
        <v/>
      </c>
      <c r="AL155" s="20" t="str">
        <f t="shared" si="39"/>
        <v/>
      </c>
      <c r="AM155" s="20" t="str">
        <f t="shared" si="40"/>
        <v/>
      </c>
      <c r="AN155" s="20" t="str">
        <f t="shared" si="41"/>
        <v/>
      </c>
      <c r="AP155" s="20"/>
      <c r="AQ155" s="20"/>
      <c r="AR155" s="20"/>
    </row>
    <row r="156" spans="15:44">
      <c r="O156" s="18" t="str">
        <f t="shared" si="28"/>
        <v>-</v>
      </c>
      <c r="P156" s="19" t="str">
        <f t="shared" si="29"/>
        <v/>
      </c>
      <c r="Q156" s="20" t="str">
        <f t="shared" si="30"/>
        <v/>
      </c>
      <c r="R156" s="20" t="str">
        <f t="shared" si="31"/>
        <v/>
      </c>
      <c r="S156" s="20" t="str">
        <f t="shared" si="32"/>
        <v/>
      </c>
      <c r="T156" s="20" t="str">
        <f t="shared" si="33"/>
        <v/>
      </c>
      <c r="U156" s="20" t="str">
        <f t="shared" si="34"/>
        <v/>
      </c>
      <c r="W156" s="20"/>
      <c r="X156" s="20"/>
      <c r="Y156" s="20"/>
      <c r="AH156" s="18" t="str">
        <f t="shared" si="35"/>
        <v>-</v>
      </c>
      <c r="AI156" s="19" t="str">
        <f t="shared" si="36"/>
        <v/>
      </c>
      <c r="AJ156" s="20" t="str">
        <f t="shared" si="37"/>
        <v/>
      </c>
      <c r="AK156" s="20" t="str">
        <f t="shared" si="38"/>
        <v/>
      </c>
      <c r="AL156" s="20" t="str">
        <f t="shared" si="39"/>
        <v/>
      </c>
      <c r="AM156" s="20" t="str">
        <f t="shared" si="40"/>
        <v/>
      </c>
      <c r="AN156" s="20" t="str">
        <f t="shared" si="41"/>
        <v/>
      </c>
      <c r="AP156" s="20"/>
      <c r="AQ156" s="20"/>
      <c r="AR156" s="20"/>
    </row>
    <row r="157" spans="15:44">
      <c r="O157" s="18" t="str">
        <f t="shared" si="28"/>
        <v>-</v>
      </c>
      <c r="P157" s="19" t="str">
        <f t="shared" si="29"/>
        <v/>
      </c>
      <c r="Q157" s="20" t="str">
        <f t="shared" si="30"/>
        <v/>
      </c>
      <c r="R157" s="20" t="str">
        <f t="shared" si="31"/>
        <v/>
      </c>
      <c r="S157" s="20" t="str">
        <f t="shared" si="32"/>
        <v/>
      </c>
      <c r="T157" s="20" t="str">
        <f t="shared" si="33"/>
        <v/>
      </c>
      <c r="U157" s="20" t="str">
        <f t="shared" si="34"/>
        <v/>
      </c>
      <c r="W157" s="20"/>
      <c r="X157" s="20"/>
      <c r="Y157" s="20"/>
      <c r="AH157" s="18" t="str">
        <f t="shared" si="35"/>
        <v>-</v>
      </c>
      <c r="AI157" s="19" t="str">
        <f t="shared" si="36"/>
        <v/>
      </c>
      <c r="AJ157" s="20" t="str">
        <f t="shared" si="37"/>
        <v/>
      </c>
      <c r="AK157" s="20" t="str">
        <f t="shared" si="38"/>
        <v/>
      </c>
      <c r="AL157" s="20" t="str">
        <f t="shared" si="39"/>
        <v/>
      </c>
      <c r="AM157" s="20" t="str">
        <f t="shared" si="40"/>
        <v/>
      </c>
      <c r="AN157" s="20" t="str">
        <f t="shared" si="41"/>
        <v/>
      </c>
      <c r="AP157" s="20"/>
      <c r="AQ157" s="20"/>
      <c r="AR157" s="20"/>
    </row>
    <row r="158" spans="15:44">
      <c r="O158" s="18" t="str">
        <f t="shared" si="28"/>
        <v>-</v>
      </c>
      <c r="P158" s="19" t="str">
        <f t="shared" si="29"/>
        <v/>
      </c>
      <c r="Q158" s="20" t="str">
        <f t="shared" si="30"/>
        <v/>
      </c>
      <c r="R158" s="20" t="str">
        <f t="shared" si="31"/>
        <v/>
      </c>
      <c r="S158" s="20" t="str">
        <f t="shared" si="32"/>
        <v/>
      </c>
      <c r="T158" s="20" t="str">
        <f t="shared" si="33"/>
        <v/>
      </c>
      <c r="U158" s="20" t="str">
        <f t="shared" si="34"/>
        <v/>
      </c>
      <c r="W158" s="20"/>
      <c r="X158" s="20"/>
      <c r="Y158" s="20"/>
      <c r="AH158" s="18" t="str">
        <f t="shared" si="35"/>
        <v>-</v>
      </c>
      <c r="AI158" s="19" t="str">
        <f t="shared" si="36"/>
        <v/>
      </c>
      <c r="AJ158" s="20" t="str">
        <f t="shared" si="37"/>
        <v/>
      </c>
      <c r="AK158" s="20" t="str">
        <f t="shared" si="38"/>
        <v/>
      </c>
      <c r="AL158" s="20" t="str">
        <f t="shared" si="39"/>
        <v/>
      </c>
      <c r="AM158" s="20" t="str">
        <f t="shared" si="40"/>
        <v/>
      </c>
      <c r="AN158" s="20" t="str">
        <f t="shared" si="41"/>
        <v/>
      </c>
      <c r="AP158" s="20"/>
      <c r="AQ158" s="20"/>
      <c r="AR158" s="20"/>
    </row>
    <row r="159" spans="15:44">
      <c r="O159" s="18" t="str">
        <f t="shared" si="28"/>
        <v>-</v>
      </c>
      <c r="P159" s="19" t="str">
        <f t="shared" si="29"/>
        <v/>
      </c>
      <c r="Q159" s="20" t="str">
        <f t="shared" si="30"/>
        <v/>
      </c>
      <c r="R159" s="20" t="str">
        <f t="shared" si="31"/>
        <v/>
      </c>
      <c r="S159" s="20" t="str">
        <f t="shared" si="32"/>
        <v/>
      </c>
      <c r="T159" s="20" t="str">
        <f t="shared" si="33"/>
        <v/>
      </c>
      <c r="U159" s="20" t="str">
        <f t="shared" si="34"/>
        <v/>
      </c>
      <c r="W159" s="20"/>
      <c r="X159" s="20"/>
      <c r="Y159" s="20"/>
      <c r="AH159" s="18" t="str">
        <f t="shared" si="35"/>
        <v>-</v>
      </c>
      <c r="AI159" s="19" t="str">
        <f t="shared" si="36"/>
        <v/>
      </c>
      <c r="AJ159" s="20" t="str">
        <f t="shared" si="37"/>
        <v/>
      </c>
      <c r="AK159" s="20" t="str">
        <f t="shared" si="38"/>
        <v/>
      </c>
      <c r="AL159" s="20" t="str">
        <f t="shared" si="39"/>
        <v/>
      </c>
      <c r="AM159" s="20" t="str">
        <f t="shared" si="40"/>
        <v/>
      </c>
      <c r="AN159" s="20" t="str">
        <f t="shared" si="41"/>
        <v/>
      </c>
      <c r="AP159" s="20"/>
      <c r="AQ159" s="20"/>
      <c r="AR159" s="20"/>
    </row>
    <row r="160" spans="15:44">
      <c r="O160" s="18" t="str">
        <f t="shared" si="28"/>
        <v>-</v>
      </c>
      <c r="P160" s="19" t="str">
        <f t="shared" si="29"/>
        <v/>
      </c>
      <c r="Q160" s="20" t="str">
        <f t="shared" si="30"/>
        <v/>
      </c>
      <c r="R160" s="20" t="str">
        <f t="shared" si="31"/>
        <v/>
      </c>
      <c r="S160" s="20" t="str">
        <f t="shared" si="32"/>
        <v/>
      </c>
      <c r="T160" s="20" t="str">
        <f t="shared" si="33"/>
        <v/>
      </c>
      <c r="U160" s="20" t="str">
        <f t="shared" si="34"/>
        <v/>
      </c>
      <c r="W160" s="20"/>
      <c r="X160" s="20"/>
      <c r="Y160" s="20"/>
      <c r="AH160" s="18" t="str">
        <f t="shared" si="35"/>
        <v>-</v>
      </c>
      <c r="AI160" s="19" t="str">
        <f t="shared" si="36"/>
        <v/>
      </c>
      <c r="AJ160" s="20" t="str">
        <f t="shared" si="37"/>
        <v/>
      </c>
      <c r="AK160" s="20" t="str">
        <f t="shared" si="38"/>
        <v/>
      </c>
      <c r="AL160" s="20" t="str">
        <f t="shared" si="39"/>
        <v/>
      </c>
      <c r="AM160" s="20" t="str">
        <f t="shared" si="40"/>
        <v/>
      </c>
      <c r="AN160" s="20" t="str">
        <f t="shared" si="41"/>
        <v/>
      </c>
      <c r="AP160" s="20"/>
      <c r="AQ160" s="20"/>
      <c r="AR160" s="20"/>
    </row>
    <row r="161" spans="15:44">
      <c r="O161" s="18" t="str">
        <f t="shared" si="28"/>
        <v>-</v>
      </c>
      <c r="P161" s="19" t="str">
        <f t="shared" si="29"/>
        <v/>
      </c>
      <c r="Q161" s="20" t="str">
        <f t="shared" si="30"/>
        <v/>
      </c>
      <c r="R161" s="20" t="str">
        <f t="shared" si="31"/>
        <v/>
      </c>
      <c r="S161" s="20" t="str">
        <f t="shared" si="32"/>
        <v/>
      </c>
      <c r="T161" s="20" t="str">
        <f t="shared" si="33"/>
        <v/>
      </c>
      <c r="U161" s="20" t="str">
        <f t="shared" si="34"/>
        <v/>
      </c>
      <c r="W161" s="20"/>
      <c r="X161" s="20"/>
      <c r="Y161" s="20"/>
      <c r="AH161" s="18" t="str">
        <f t="shared" si="35"/>
        <v>-</v>
      </c>
      <c r="AI161" s="19" t="str">
        <f t="shared" si="36"/>
        <v/>
      </c>
      <c r="AJ161" s="20" t="str">
        <f t="shared" si="37"/>
        <v/>
      </c>
      <c r="AK161" s="20" t="str">
        <f t="shared" si="38"/>
        <v/>
      </c>
      <c r="AL161" s="20" t="str">
        <f t="shared" si="39"/>
        <v/>
      </c>
      <c r="AM161" s="20" t="str">
        <f t="shared" si="40"/>
        <v/>
      </c>
      <c r="AN161" s="20" t="str">
        <f t="shared" si="41"/>
        <v/>
      </c>
      <c r="AP161" s="20"/>
      <c r="AQ161" s="20"/>
      <c r="AR161" s="20"/>
    </row>
    <row r="162" spans="15:44">
      <c r="O162" s="18" t="str">
        <f t="shared" si="28"/>
        <v>-</v>
      </c>
      <c r="P162" s="19" t="str">
        <f t="shared" si="29"/>
        <v/>
      </c>
      <c r="Q162" s="20" t="str">
        <f t="shared" si="30"/>
        <v/>
      </c>
      <c r="R162" s="20" t="str">
        <f t="shared" si="31"/>
        <v/>
      </c>
      <c r="S162" s="20" t="str">
        <f t="shared" si="32"/>
        <v/>
      </c>
      <c r="T162" s="20" t="str">
        <f t="shared" si="33"/>
        <v/>
      </c>
      <c r="U162" s="20" t="str">
        <f t="shared" si="34"/>
        <v/>
      </c>
      <c r="W162" s="20"/>
      <c r="X162" s="20"/>
      <c r="Y162" s="20"/>
      <c r="AH162" s="18" t="str">
        <f t="shared" si="35"/>
        <v>-</v>
      </c>
      <c r="AI162" s="19" t="str">
        <f t="shared" si="36"/>
        <v/>
      </c>
      <c r="AJ162" s="20" t="str">
        <f t="shared" si="37"/>
        <v/>
      </c>
      <c r="AK162" s="20" t="str">
        <f t="shared" si="38"/>
        <v/>
      </c>
      <c r="AL162" s="20" t="str">
        <f t="shared" si="39"/>
        <v/>
      </c>
      <c r="AM162" s="20" t="str">
        <f t="shared" si="40"/>
        <v/>
      </c>
      <c r="AN162" s="20" t="str">
        <f t="shared" si="41"/>
        <v/>
      </c>
      <c r="AP162" s="20"/>
      <c r="AQ162" s="20"/>
      <c r="AR162" s="20"/>
    </row>
    <row r="163" spans="15:44">
      <c r="O163" s="18" t="str">
        <f t="shared" si="28"/>
        <v>-</v>
      </c>
      <c r="P163" s="19" t="str">
        <f t="shared" si="29"/>
        <v/>
      </c>
      <c r="Q163" s="20" t="str">
        <f t="shared" si="30"/>
        <v/>
      </c>
      <c r="R163" s="20" t="str">
        <f t="shared" si="31"/>
        <v/>
      </c>
      <c r="S163" s="20" t="str">
        <f t="shared" si="32"/>
        <v/>
      </c>
      <c r="T163" s="20" t="str">
        <f t="shared" si="33"/>
        <v/>
      </c>
      <c r="U163" s="20" t="str">
        <f t="shared" si="34"/>
        <v/>
      </c>
      <c r="W163" s="20"/>
      <c r="X163" s="20"/>
      <c r="Y163" s="20"/>
      <c r="AH163" s="18" t="str">
        <f t="shared" si="35"/>
        <v>-</v>
      </c>
      <c r="AI163" s="19" t="str">
        <f t="shared" si="36"/>
        <v/>
      </c>
      <c r="AJ163" s="20" t="str">
        <f t="shared" si="37"/>
        <v/>
      </c>
      <c r="AK163" s="20" t="str">
        <f t="shared" si="38"/>
        <v/>
      </c>
      <c r="AL163" s="20" t="str">
        <f t="shared" si="39"/>
        <v/>
      </c>
      <c r="AM163" s="20" t="str">
        <f t="shared" si="40"/>
        <v/>
      </c>
      <c r="AN163" s="20" t="str">
        <f t="shared" si="41"/>
        <v/>
      </c>
      <c r="AP163" s="20"/>
      <c r="AQ163" s="20"/>
      <c r="AR163" s="20"/>
    </row>
    <row r="164" spans="15:44">
      <c r="O164" s="18" t="str">
        <f t="shared" si="28"/>
        <v>-</v>
      </c>
      <c r="P164" s="19" t="str">
        <f t="shared" si="29"/>
        <v/>
      </c>
      <c r="Q164" s="20" t="str">
        <f t="shared" si="30"/>
        <v/>
      </c>
      <c r="R164" s="20" t="str">
        <f t="shared" si="31"/>
        <v/>
      </c>
      <c r="S164" s="20" t="str">
        <f t="shared" si="32"/>
        <v/>
      </c>
      <c r="T164" s="20" t="str">
        <f t="shared" si="33"/>
        <v/>
      </c>
      <c r="U164" s="20" t="str">
        <f t="shared" si="34"/>
        <v/>
      </c>
      <c r="W164" s="20"/>
      <c r="X164" s="20"/>
      <c r="Y164" s="20"/>
      <c r="AH164" s="18" t="str">
        <f t="shared" si="35"/>
        <v>-</v>
      </c>
      <c r="AI164" s="19" t="str">
        <f t="shared" si="36"/>
        <v/>
      </c>
      <c r="AJ164" s="20" t="str">
        <f t="shared" si="37"/>
        <v/>
      </c>
      <c r="AK164" s="20" t="str">
        <f t="shared" si="38"/>
        <v/>
      </c>
      <c r="AL164" s="20" t="str">
        <f t="shared" si="39"/>
        <v/>
      </c>
      <c r="AM164" s="20" t="str">
        <f t="shared" si="40"/>
        <v/>
      </c>
      <c r="AN164" s="20" t="str">
        <f t="shared" si="41"/>
        <v/>
      </c>
      <c r="AP164" s="20"/>
      <c r="AQ164" s="20"/>
      <c r="AR164" s="20"/>
    </row>
    <row r="165" spans="15:44">
      <c r="O165" s="18" t="str">
        <f t="shared" si="28"/>
        <v>-</v>
      </c>
      <c r="P165" s="19" t="str">
        <f t="shared" si="29"/>
        <v/>
      </c>
      <c r="Q165" s="20" t="str">
        <f t="shared" si="30"/>
        <v/>
      </c>
      <c r="R165" s="20" t="str">
        <f t="shared" si="31"/>
        <v/>
      </c>
      <c r="S165" s="20" t="str">
        <f t="shared" si="32"/>
        <v/>
      </c>
      <c r="T165" s="20" t="str">
        <f t="shared" si="33"/>
        <v/>
      </c>
      <c r="U165" s="20" t="str">
        <f t="shared" si="34"/>
        <v/>
      </c>
      <c r="W165" s="20"/>
      <c r="X165" s="20"/>
      <c r="Y165" s="20"/>
      <c r="AH165" s="18" t="str">
        <f t="shared" si="35"/>
        <v>-</v>
      </c>
      <c r="AI165" s="19" t="str">
        <f t="shared" si="36"/>
        <v/>
      </c>
      <c r="AJ165" s="20" t="str">
        <f t="shared" si="37"/>
        <v/>
      </c>
      <c r="AK165" s="20" t="str">
        <f t="shared" si="38"/>
        <v/>
      </c>
      <c r="AL165" s="20" t="str">
        <f t="shared" si="39"/>
        <v/>
      </c>
      <c r="AM165" s="20" t="str">
        <f t="shared" si="40"/>
        <v/>
      </c>
      <c r="AN165" s="20" t="str">
        <f t="shared" si="41"/>
        <v/>
      </c>
      <c r="AP165" s="20"/>
      <c r="AQ165" s="20"/>
      <c r="AR165" s="20"/>
    </row>
    <row r="166" spans="15:44">
      <c r="O166" s="18" t="str">
        <f t="shared" si="28"/>
        <v>-</v>
      </c>
      <c r="P166" s="19" t="str">
        <f t="shared" si="29"/>
        <v/>
      </c>
      <c r="Q166" s="20" t="str">
        <f t="shared" si="30"/>
        <v/>
      </c>
      <c r="R166" s="20" t="str">
        <f t="shared" si="31"/>
        <v/>
      </c>
      <c r="S166" s="20" t="str">
        <f t="shared" si="32"/>
        <v/>
      </c>
      <c r="T166" s="20" t="str">
        <f t="shared" si="33"/>
        <v/>
      </c>
      <c r="U166" s="20" t="str">
        <f t="shared" si="34"/>
        <v/>
      </c>
      <c r="W166" s="20"/>
      <c r="X166" s="20"/>
      <c r="Y166" s="20"/>
      <c r="AH166" s="18" t="str">
        <f t="shared" si="35"/>
        <v>-</v>
      </c>
      <c r="AI166" s="19" t="str">
        <f t="shared" si="36"/>
        <v/>
      </c>
      <c r="AJ166" s="20" t="str">
        <f t="shared" si="37"/>
        <v/>
      </c>
      <c r="AK166" s="20" t="str">
        <f t="shared" si="38"/>
        <v/>
      </c>
      <c r="AL166" s="20" t="str">
        <f t="shared" si="39"/>
        <v/>
      </c>
      <c r="AM166" s="20" t="str">
        <f t="shared" si="40"/>
        <v/>
      </c>
      <c r="AN166" s="20" t="str">
        <f t="shared" si="41"/>
        <v/>
      </c>
      <c r="AP166" s="20"/>
      <c r="AQ166" s="20"/>
      <c r="AR166" s="20"/>
    </row>
    <row r="167" spans="15:44">
      <c r="O167" s="18" t="str">
        <f t="shared" si="28"/>
        <v>-</v>
      </c>
      <c r="P167" s="19" t="str">
        <f t="shared" si="29"/>
        <v/>
      </c>
      <c r="Q167" s="20" t="str">
        <f t="shared" si="30"/>
        <v/>
      </c>
      <c r="R167" s="20" t="str">
        <f t="shared" si="31"/>
        <v/>
      </c>
      <c r="S167" s="20" t="str">
        <f t="shared" si="32"/>
        <v/>
      </c>
      <c r="T167" s="20" t="str">
        <f t="shared" si="33"/>
        <v/>
      </c>
      <c r="U167" s="20" t="str">
        <f t="shared" si="34"/>
        <v/>
      </c>
      <c r="W167" s="20"/>
      <c r="X167" s="20"/>
      <c r="Y167" s="20"/>
      <c r="AH167" s="18" t="str">
        <f t="shared" si="35"/>
        <v>-</v>
      </c>
      <c r="AI167" s="19" t="str">
        <f t="shared" si="36"/>
        <v/>
      </c>
      <c r="AJ167" s="20" t="str">
        <f t="shared" si="37"/>
        <v/>
      </c>
      <c r="AK167" s="20" t="str">
        <f t="shared" si="38"/>
        <v/>
      </c>
      <c r="AL167" s="20" t="str">
        <f t="shared" si="39"/>
        <v/>
      </c>
      <c r="AM167" s="20" t="str">
        <f t="shared" si="40"/>
        <v/>
      </c>
      <c r="AN167" s="20" t="str">
        <f t="shared" si="41"/>
        <v/>
      </c>
      <c r="AP167" s="20"/>
      <c r="AQ167" s="20"/>
      <c r="AR167" s="20"/>
    </row>
    <row r="168" spans="15:44">
      <c r="O168" s="18" t="str">
        <f t="shared" si="28"/>
        <v>-</v>
      </c>
      <c r="P168" s="19" t="str">
        <f t="shared" si="29"/>
        <v/>
      </c>
      <c r="Q168" s="20" t="str">
        <f t="shared" si="30"/>
        <v/>
      </c>
      <c r="R168" s="20" t="str">
        <f t="shared" si="31"/>
        <v/>
      </c>
      <c r="S168" s="20" t="str">
        <f t="shared" si="32"/>
        <v/>
      </c>
      <c r="T168" s="20" t="str">
        <f t="shared" si="33"/>
        <v/>
      </c>
      <c r="U168" s="20" t="str">
        <f t="shared" si="34"/>
        <v/>
      </c>
      <c r="W168" s="20"/>
      <c r="X168" s="20"/>
      <c r="Y168" s="20"/>
      <c r="AH168" s="18" t="str">
        <f t="shared" si="35"/>
        <v>-</v>
      </c>
      <c r="AI168" s="19" t="str">
        <f t="shared" si="36"/>
        <v/>
      </c>
      <c r="AJ168" s="20" t="str">
        <f t="shared" si="37"/>
        <v/>
      </c>
      <c r="AK168" s="20" t="str">
        <f t="shared" si="38"/>
        <v/>
      </c>
      <c r="AL168" s="20" t="str">
        <f t="shared" si="39"/>
        <v/>
      </c>
      <c r="AM168" s="20" t="str">
        <f t="shared" si="40"/>
        <v/>
      </c>
      <c r="AN168" s="20" t="str">
        <f t="shared" si="41"/>
        <v/>
      </c>
      <c r="AP168" s="20"/>
      <c r="AQ168" s="20"/>
      <c r="AR168" s="20"/>
    </row>
    <row r="169" spans="15:44">
      <c r="O169" s="18" t="str">
        <f t="shared" si="28"/>
        <v>-</v>
      </c>
      <c r="P169" s="19" t="str">
        <f t="shared" si="29"/>
        <v/>
      </c>
      <c r="Q169" s="20" t="str">
        <f t="shared" si="30"/>
        <v/>
      </c>
      <c r="R169" s="20" t="str">
        <f t="shared" si="31"/>
        <v/>
      </c>
      <c r="S169" s="20" t="str">
        <f t="shared" si="32"/>
        <v/>
      </c>
      <c r="T169" s="20" t="str">
        <f t="shared" si="33"/>
        <v/>
      </c>
      <c r="U169" s="20" t="str">
        <f t="shared" si="34"/>
        <v/>
      </c>
      <c r="W169" s="20"/>
      <c r="X169" s="20"/>
      <c r="Y169" s="20"/>
      <c r="AH169" s="18" t="str">
        <f t="shared" si="35"/>
        <v>-</v>
      </c>
      <c r="AI169" s="19" t="str">
        <f t="shared" si="36"/>
        <v/>
      </c>
      <c r="AJ169" s="20" t="str">
        <f t="shared" si="37"/>
        <v/>
      </c>
      <c r="AK169" s="20" t="str">
        <f t="shared" si="38"/>
        <v/>
      </c>
      <c r="AL169" s="20" t="str">
        <f t="shared" si="39"/>
        <v/>
      </c>
      <c r="AM169" s="20" t="str">
        <f t="shared" si="40"/>
        <v/>
      </c>
      <c r="AN169" s="20" t="str">
        <f t="shared" si="41"/>
        <v/>
      </c>
      <c r="AP169" s="20"/>
      <c r="AQ169" s="20"/>
      <c r="AR169" s="20"/>
    </row>
    <row r="170" spans="15:44">
      <c r="O170" s="18" t="str">
        <f t="shared" si="28"/>
        <v>-</v>
      </c>
      <c r="P170" s="19" t="str">
        <f t="shared" si="29"/>
        <v/>
      </c>
      <c r="Q170" s="20" t="str">
        <f t="shared" si="30"/>
        <v/>
      </c>
      <c r="R170" s="20" t="str">
        <f t="shared" si="31"/>
        <v/>
      </c>
      <c r="S170" s="20" t="str">
        <f t="shared" si="32"/>
        <v/>
      </c>
      <c r="T170" s="20" t="str">
        <f t="shared" si="33"/>
        <v/>
      </c>
      <c r="U170" s="20" t="str">
        <f t="shared" si="34"/>
        <v/>
      </c>
      <c r="W170" s="20"/>
      <c r="X170" s="20"/>
      <c r="Y170" s="20"/>
      <c r="AH170" s="18" t="str">
        <f t="shared" si="35"/>
        <v>-</v>
      </c>
      <c r="AI170" s="19" t="str">
        <f t="shared" si="36"/>
        <v/>
      </c>
      <c r="AJ170" s="20" t="str">
        <f t="shared" si="37"/>
        <v/>
      </c>
      <c r="AK170" s="20" t="str">
        <f t="shared" si="38"/>
        <v/>
      </c>
      <c r="AL170" s="20" t="str">
        <f t="shared" si="39"/>
        <v/>
      </c>
      <c r="AM170" s="20" t="str">
        <f t="shared" si="40"/>
        <v/>
      </c>
      <c r="AN170" s="20" t="str">
        <f t="shared" si="41"/>
        <v/>
      </c>
      <c r="AP170" s="20"/>
      <c r="AQ170" s="20"/>
      <c r="AR170" s="20"/>
    </row>
    <row r="171" spans="15:44">
      <c r="O171" s="18" t="str">
        <f t="shared" si="28"/>
        <v>-</v>
      </c>
      <c r="P171" s="19" t="str">
        <f t="shared" si="29"/>
        <v/>
      </c>
      <c r="Q171" s="20" t="str">
        <f t="shared" si="30"/>
        <v/>
      </c>
      <c r="R171" s="20" t="str">
        <f t="shared" si="31"/>
        <v/>
      </c>
      <c r="S171" s="20" t="str">
        <f t="shared" si="32"/>
        <v/>
      </c>
      <c r="T171" s="20" t="str">
        <f t="shared" si="33"/>
        <v/>
      </c>
      <c r="U171" s="20" t="str">
        <f t="shared" si="34"/>
        <v/>
      </c>
      <c r="W171" s="20"/>
      <c r="X171" s="20"/>
      <c r="Y171" s="20"/>
      <c r="AH171" s="18" t="str">
        <f t="shared" si="35"/>
        <v>-</v>
      </c>
      <c r="AI171" s="19" t="str">
        <f t="shared" si="36"/>
        <v/>
      </c>
      <c r="AJ171" s="20" t="str">
        <f t="shared" si="37"/>
        <v/>
      </c>
      <c r="AK171" s="20" t="str">
        <f t="shared" si="38"/>
        <v/>
      </c>
      <c r="AL171" s="20" t="str">
        <f t="shared" si="39"/>
        <v/>
      </c>
      <c r="AM171" s="20" t="str">
        <f t="shared" si="40"/>
        <v/>
      </c>
      <c r="AN171" s="20" t="str">
        <f t="shared" si="41"/>
        <v/>
      </c>
      <c r="AP171" s="20"/>
      <c r="AQ171" s="20"/>
      <c r="AR171" s="20"/>
    </row>
    <row r="172" spans="15:44">
      <c r="O172" s="18" t="str">
        <f t="shared" si="28"/>
        <v>-</v>
      </c>
      <c r="P172" s="19" t="str">
        <f t="shared" si="29"/>
        <v/>
      </c>
      <c r="Q172" s="20" t="str">
        <f t="shared" si="30"/>
        <v/>
      </c>
      <c r="R172" s="20" t="str">
        <f t="shared" si="31"/>
        <v/>
      </c>
      <c r="S172" s="20" t="str">
        <f t="shared" si="32"/>
        <v/>
      </c>
      <c r="T172" s="20" t="str">
        <f t="shared" si="33"/>
        <v/>
      </c>
      <c r="U172" s="20" t="str">
        <f t="shared" si="34"/>
        <v/>
      </c>
      <c r="W172" s="20"/>
      <c r="X172" s="20"/>
      <c r="Y172" s="20"/>
      <c r="AH172" s="18" t="str">
        <f t="shared" si="35"/>
        <v>-</v>
      </c>
      <c r="AI172" s="19" t="str">
        <f t="shared" si="36"/>
        <v/>
      </c>
      <c r="AJ172" s="20" t="str">
        <f t="shared" si="37"/>
        <v/>
      </c>
      <c r="AK172" s="20" t="str">
        <f t="shared" si="38"/>
        <v/>
      </c>
      <c r="AL172" s="20" t="str">
        <f t="shared" si="39"/>
        <v/>
      </c>
      <c r="AM172" s="20" t="str">
        <f t="shared" si="40"/>
        <v/>
      </c>
      <c r="AN172" s="20" t="str">
        <f t="shared" si="41"/>
        <v/>
      </c>
      <c r="AP172" s="20"/>
      <c r="AQ172" s="20"/>
      <c r="AR172" s="20"/>
    </row>
    <row r="173" spans="15:44">
      <c r="O173" s="18" t="str">
        <f t="shared" si="28"/>
        <v>-</v>
      </c>
      <c r="P173" s="19" t="str">
        <f t="shared" si="29"/>
        <v/>
      </c>
      <c r="Q173" s="20" t="str">
        <f t="shared" si="30"/>
        <v/>
      </c>
      <c r="R173" s="20" t="str">
        <f t="shared" si="31"/>
        <v/>
      </c>
      <c r="S173" s="20" t="str">
        <f t="shared" si="32"/>
        <v/>
      </c>
      <c r="T173" s="20" t="str">
        <f t="shared" si="33"/>
        <v/>
      </c>
      <c r="U173" s="20" t="str">
        <f t="shared" si="34"/>
        <v/>
      </c>
      <c r="W173" s="20"/>
      <c r="X173" s="20"/>
      <c r="Y173" s="20"/>
      <c r="AH173" s="18" t="str">
        <f t="shared" si="35"/>
        <v>-</v>
      </c>
      <c r="AI173" s="19" t="str">
        <f t="shared" si="36"/>
        <v/>
      </c>
      <c r="AJ173" s="20" t="str">
        <f t="shared" si="37"/>
        <v/>
      </c>
      <c r="AK173" s="20" t="str">
        <f t="shared" si="38"/>
        <v/>
      </c>
      <c r="AL173" s="20" t="str">
        <f t="shared" si="39"/>
        <v/>
      </c>
      <c r="AM173" s="20" t="str">
        <f t="shared" si="40"/>
        <v/>
      </c>
      <c r="AN173" s="20" t="str">
        <f t="shared" si="41"/>
        <v/>
      </c>
      <c r="AP173" s="20"/>
      <c r="AQ173" s="20"/>
      <c r="AR173" s="20"/>
    </row>
    <row r="174" spans="15:44">
      <c r="O174" s="18" t="str">
        <f t="shared" si="28"/>
        <v>-</v>
      </c>
      <c r="P174" s="19" t="str">
        <f t="shared" si="29"/>
        <v/>
      </c>
      <c r="Q174" s="20" t="str">
        <f t="shared" si="30"/>
        <v/>
      </c>
      <c r="R174" s="20" t="str">
        <f t="shared" si="31"/>
        <v/>
      </c>
      <c r="S174" s="20" t="str">
        <f t="shared" si="32"/>
        <v/>
      </c>
      <c r="T174" s="20" t="str">
        <f t="shared" si="33"/>
        <v/>
      </c>
      <c r="U174" s="20" t="str">
        <f t="shared" si="34"/>
        <v/>
      </c>
      <c r="W174" s="20"/>
      <c r="X174" s="20"/>
      <c r="Y174" s="20"/>
      <c r="AH174" s="18" t="str">
        <f t="shared" si="35"/>
        <v>-</v>
      </c>
      <c r="AI174" s="19" t="str">
        <f t="shared" si="36"/>
        <v/>
      </c>
      <c r="AJ174" s="20" t="str">
        <f t="shared" si="37"/>
        <v/>
      </c>
      <c r="AK174" s="20" t="str">
        <f t="shared" si="38"/>
        <v/>
      </c>
      <c r="AL174" s="20" t="str">
        <f t="shared" si="39"/>
        <v/>
      </c>
      <c r="AM174" s="20" t="str">
        <f t="shared" si="40"/>
        <v/>
      </c>
      <c r="AN174" s="20" t="str">
        <f t="shared" si="41"/>
        <v/>
      </c>
      <c r="AP174" s="20"/>
      <c r="AQ174" s="20"/>
      <c r="AR174" s="20"/>
    </row>
    <row r="175" spans="15:44">
      <c r="O175" s="18" t="str">
        <f t="shared" si="28"/>
        <v>-</v>
      </c>
      <c r="P175" s="19" t="str">
        <f t="shared" si="29"/>
        <v/>
      </c>
      <c r="Q175" s="20" t="str">
        <f t="shared" si="30"/>
        <v/>
      </c>
      <c r="R175" s="20" t="str">
        <f t="shared" si="31"/>
        <v/>
      </c>
      <c r="S175" s="20" t="str">
        <f t="shared" si="32"/>
        <v/>
      </c>
      <c r="T175" s="20" t="str">
        <f t="shared" si="33"/>
        <v/>
      </c>
      <c r="U175" s="20" t="str">
        <f t="shared" si="34"/>
        <v/>
      </c>
      <c r="W175" s="20"/>
      <c r="X175" s="20"/>
      <c r="Y175" s="20"/>
      <c r="AH175" s="18" t="str">
        <f t="shared" si="35"/>
        <v>-</v>
      </c>
      <c r="AI175" s="19" t="str">
        <f t="shared" si="36"/>
        <v/>
      </c>
      <c r="AJ175" s="20" t="str">
        <f t="shared" si="37"/>
        <v/>
      </c>
      <c r="AK175" s="20" t="str">
        <f t="shared" si="38"/>
        <v/>
      </c>
      <c r="AL175" s="20" t="str">
        <f t="shared" si="39"/>
        <v/>
      </c>
      <c r="AM175" s="20" t="str">
        <f t="shared" si="40"/>
        <v/>
      </c>
      <c r="AN175" s="20" t="str">
        <f t="shared" si="41"/>
        <v/>
      </c>
      <c r="AP175" s="20"/>
      <c r="AQ175" s="20"/>
      <c r="AR175" s="20"/>
    </row>
    <row r="176" spans="15:44">
      <c r="O176" s="18" t="str">
        <f t="shared" si="28"/>
        <v>-</v>
      </c>
      <c r="P176" s="19" t="str">
        <f t="shared" si="29"/>
        <v/>
      </c>
      <c r="Q176" s="20" t="str">
        <f t="shared" si="30"/>
        <v/>
      </c>
      <c r="R176" s="20" t="str">
        <f t="shared" si="31"/>
        <v/>
      </c>
      <c r="S176" s="20" t="str">
        <f t="shared" si="32"/>
        <v/>
      </c>
      <c r="T176" s="20" t="str">
        <f t="shared" si="33"/>
        <v/>
      </c>
      <c r="U176" s="20" t="str">
        <f t="shared" si="34"/>
        <v/>
      </c>
      <c r="W176" s="20"/>
      <c r="X176" s="20"/>
      <c r="Y176" s="20"/>
      <c r="AH176" s="18" t="str">
        <f t="shared" si="35"/>
        <v>-</v>
      </c>
      <c r="AI176" s="19" t="str">
        <f t="shared" si="36"/>
        <v/>
      </c>
      <c r="AJ176" s="20" t="str">
        <f t="shared" si="37"/>
        <v/>
      </c>
      <c r="AK176" s="20" t="str">
        <f t="shared" si="38"/>
        <v/>
      </c>
      <c r="AL176" s="20" t="str">
        <f t="shared" si="39"/>
        <v/>
      </c>
      <c r="AM176" s="20" t="str">
        <f t="shared" si="40"/>
        <v/>
      </c>
      <c r="AN176" s="20" t="str">
        <f t="shared" si="41"/>
        <v/>
      </c>
      <c r="AP176" s="20"/>
      <c r="AQ176" s="20"/>
      <c r="AR176" s="20"/>
    </row>
    <row r="177" spans="15:44">
      <c r="O177" s="18" t="str">
        <f t="shared" si="28"/>
        <v>-</v>
      </c>
      <c r="P177" s="19" t="str">
        <f t="shared" si="29"/>
        <v/>
      </c>
      <c r="Q177" s="20" t="str">
        <f t="shared" si="30"/>
        <v/>
      </c>
      <c r="R177" s="20" t="str">
        <f t="shared" si="31"/>
        <v/>
      </c>
      <c r="S177" s="20" t="str">
        <f t="shared" si="32"/>
        <v/>
      </c>
      <c r="T177" s="20" t="str">
        <f t="shared" si="33"/>
        <v/>
      </c>
      <c r="U177" s="20" t="str">
        <f t="shared" si="34"/>
        <v/>
      </c>
      <c r="W177" s="20"/>
      <c r="X177" s="20"/>
      <c r="Y177" s="20"/>
      <c r="AH177" s="18" t="str">
        <f t="shared" si="35"/>
        <v>-</v>
      </c>
      <c r="AI177" s="19" t="str">
        <f t="shared" si="36"/>
        <v/>
      </c>
      <c r="AJ177" s="20" t="str">
        <f t="shared" si="37"/>
        <v/>
      </c>
      <c r="AK177" s="20" t="str">
        <f t="shared" si="38"/>
        <v/>
      </c>
      <c r="AL177" s="20" t="str">
        <f t="shared" si="39"/>
        <v/>
      </c>
      <c r="AM177" s="20" t="str">
        <f t="shared" si="40"/>
        <v/>
      </c>
      <c r="AN177" s="20" t="str">
        <f t="shared" si="41"/>
        <v/>
      </c>
      <c r="AP177" s="20"/>
      <c r="AQ177" s="20"/>
      <c r="AR177" s="20"/>
    </row>
    <row r="178" spans="15:44">
      <c r="O178" s="18" t="str">
        <f t="shared" si="28"/>
        <v>-</v>
      </c>
      <c r="P178" s="19" t="str">
        <f t="shared" si="29"/>
        <v/>
      </c>
      <c r="Q178" s="20" t="str">
        <f t="shared" si="30"/>
        <v/>
      </c>
      <c r="R178" s="20" t="str">
        <f t="shared" si="31"/>
        <v/>
      </c>
      <c r="S178" s="20" t="str">
        <f t="shared" si="32"/>
        <v/>
      </c>
      <c r="T178" s="20" t="str">
        <f t="shared" si="33"/>
        <v/>
      </c>
      <c r="U178" s="20" t="str">
        <f t="shared" si="34"/>
        <v/>
      </c>
      <c r="W178" s="20"/>
      <c r="X178" s="20"/>
      <c r="Y178" s="20"/>
      <c r="AH178" s="18" t="str">
        <f t="shared" si="35"/>
        <v>-</v>
      </c>
      <c r="AI178" s="19" t="str">
        <f t="shared" si="36"/>
        <v/>
      </c>
      <c r="AJ178" s="20" t="str">
        <f t="shared" si="37"/>
        <v/>
      </c>
      <c r="AK178" s="20" t="str">
        <f t="shared" si="38"/>
        <v/>
      </c>
      <c r="AL178" s="20" t="str">
        <f t="shared" si="39"/>
        <v/>
      </c>
      <c r="AM178" s="20" t="str">
        <f t="shared" si="40"/>
        <v/>
      </c>
      <c r="AN178" s="20" t="str">
        <f t="shared" si="41"/>
        <v/>
      </c>
      <c r="AP178" s="20"/>
      <c r="AQ178" s="20"/>
      <c r="AR178" s="20"/>
    </row>
    <row r="179" spans="15:44">
      <c r="O179" s="18" t="str">
        <f t="shared" si="28"/>
        <v>-</v>
      </c>
      <c r="P179" s="19" t="str">
        <f t="shared" si="29"/>
        <v/>
      </c>
      <c r="Q179" s="20" t="str">
        <f t="shared" si="30"/>
        <v/>
      </c>
      <c r="R179" s="20" t="str">
        <f t="shared" si="31"/>
        <v/>
      </c>
      <c r="S179" s="20" t="str">
        <f t="shared" si="32"/>
        <v/>
      </c>
      <c r="T179" s="20" t="str">
        <f t="shared" si="33"/>
        <v/>
      </c>
      <c r="U179" s="20" t="str">
        <f t="shared" si="34"/>
        <v/>
      </c>
      <c r="W179" s="20"/>
      <c r="X179" s="20"/>
      <c r="Y179" s="20"/>
      <c r="AH179" s="18" t="str">
        <f t="shared" si="35"/>
        <v>-</v>
      </c>
      <c r="AI179" s="19" t="str">
        <f t="shared" si="36"/>
        <v/>
      </c>
      <c r="AJ179" s="20" t="str">
        <f t="shared" si="37"/>
        <v/>
      </c>
      <c r="AK179" s="20" t="str">
        <f t="shared" si="38"/>
        <v/>
      </c>
      <c r="AL179" s="20" t="str">
        <f t="shared" si="39"/>
        <v/>
      </c>
      <c r="AM179" s="20" t="str">
        <f t="shared" si="40"/>
        <v/>
      </c>
      <c r="AN179" s="20" t="str">
        <f t="shared" si="41"/>
        <v/>
      </c>
      <c r="AP179" s="20"/>
      <c r="AQ179" s="20"/>
      <c r="AR179" s="20"/>
    </row>
    <row r="180" spans="15:44">
      <c r="O180" s="18" t="str">
        <f t="shared" si="28"/>
        <v>-</v>
      </c>
      <c r="P180" s="19" t="str">
        <f t="shared" si="29"/>
        <v/>
      </c>
      <c r="Q180" s="20" t="str">
        <f t="shared" si="30"/>
        <v/>
      </c>
      <c r="R180" s="20" t="str">
        <f t="shared" si="31"/>
        <v/>
      </c>
      <c r="S180" s="20" t="str">
        <f t="shared" si="32"/>
        <v/>
      </c>
      <c r="T180" s="20" t="str">
        <f t="shared" si="33"/>
        <v/>
      </c>
      <c r="U180" s="20" t="str">
        <f t="shared" si="34"/>
        <v/>
      </c>
      <c r="W180" s="20"/>
      <c r="X180" s="20"/>
      <c r="Y180" s="20"/>
      <c r="AH180" s="18" t="str">
        <f t="shared" si="35"/>
        <v>-</v>
      </c>
      <c r="AI180" s="19" t="str">
        <f t="shared" si="36"/>
        <v/>
      </c>
      <c r="AJ180" s="20" t="str">
        <f t="shared" si="37"/>
        <v/>
      </c>
      <c r="AK180" s="20" t="str">
        <f t="shared" si="38"/>
        <v/>
      </c>
      <c r="AL180" s="20" t="str">
        <f t="shared" si="39"/>
        <v/>
      </c>
      <c r="AM180" s="20" t="str">
        <f t="shared" si="40"/>
        <v/>
      </c>
      <c r="AN180" s="20" t="str">
        <f t="shared" si="41"/>
        <v/>
      </c>
      <c r="AP180" s="20"/>
      <c r="AQ180" s="20"/>
      <c r="AR180" s="20"/>
    </row>
    <row r="181" spans="15:44">
      <c r="O181" s="18" t="str">
        <f t="shared" si="28"/>
        <v>-</v>
      </c>
      <c r="P181" s="19" t="str">
        <f t="shared" si="29"/>
        <v/>
      </c>
      <c r="Q181" s="20" t="str">
        <f t="shared" si="30"/>
        <v/>
      </c>
      <c r="R181" s="20" t="str">
        <f t="shared" si="31"/>
        <v/>
      </c>
      <c r="S181" s="20" t="str">
        <f t="shared" si="32"/>
        <v/>
      </c>
      <c r="T181" s="20" t="str">
        <f t="shared" si="33"/>
        <v/>
      </c>
      <c r="U181" s="20" t="str">
        <f t="shared" si="34"/>
        <v/>
      </c>
      <c r="W181" s="20"/>
      <c r="X181" s="20"/>
      <c r="Y181" s="20"/>
      <c r="AH181" s="18" t="str">
        <f t="shared" si="35"/>
        <v>-</v>
      </c>
      <c r="AI181" s="19" t="str">
        <f t="shared" si="36"/>
        <v/>
      </c>
      <c r="AJ181" s="20" t="str">
        <f t="shared" si="37"/>
        <v/>
      </c>
      <c r="AK181" s="20" t="str">
        <f t="shared" si="38"/>
        <v/>
      </c>
      <c r="AL181" s="20" t="str">
        <f t="shared" si="39"/>
        <v/>
      </c>
      <c r="AM181" s="20" t="str">
        <f t="shared" si="40"/>
        <v/>
      </c>
      <c r="AN181" s="20" t="str">
        <f t="shared" si="41"/>
        <v/>
      </c>
      <c r="AP181" s="20"/>
      <c r="AQ181" s="20"/>
      <c r="AR181" s="20"/>
    </row>
    <row r="182" spans="15:44">
      <c r="O182" s="18" t="str">
        <f t="shared" si="28"/>
        <v>-</v>
      </c>
      <c r="P182" s="19" t="str">
        <f t="shared" si="29"/>
        <v/>
      </c>
      <c r="Q182" s="20" t="str">
        <f t="shared" si="30"/>
        <v/>
      </c>
      <c r="R182" s="20" t="str">
        <f t="shared" si="31"/>
        <v/>
      </c>
      <c r="S182" s="20" t="str">
        <f t="shared" si="32"/>
        <v/>
      </c>
      <c r="T182" s="20" t="str">
        <f t="shared" si="33"/>
        <v/>
      </c>
      <c r="U182" s="20" t="str">
        <f t="shared" si="34"/>
        <v/>
      </c>
      <c r="W182" s="20"/>
      <c r="X182" s="20"/>
      <c r="Y182" s="20"/>
      <c r="AH182" s="18" t="str">
        <f t="shared" si="35"/>
        <v>-</v>
      </c>
      <c r="AI182" s="19" t="str">
        <f t="shared" si="36"/>
        <v/>
      </c>
      <c r="AJ182" s="20" t="str">
        <f t="shared" si="37"/>
        <v/>
      </c>
      <c r="AK182" s="20" t="str">
        <f t="shared" si="38"/>
        <v/>
      </c>
      <c r="AL182" s="20" t="str">
        <f t="shared" si="39"/>
        <v/>
      </c>
      <c r="AM182" s="20" t="str">
        <f t="shared" si="40"/>
        <v/>
      </c>
      <c r="AN182" s="20" t="str">
        <f t="shared" si="41"/>
        <v/>
      </c>
      <c r="AP182" s="20"/>
      <c r="AQ182" s="20"/>
      <c r="AR182" s="20"/>
    </row>
    <row r="183" spans="15:44">
      <c r="O183" s="18" t="str">
        <f t="shared" si="28"/>
        <v>-</v>
      </c>
      <c r="P183" s="19" t="str">
        <f t="shared" si="29"/>
        <v/>
      </c>
      <c r="Q183" s="20" t="str">
        <f t="shared" si="30"/>
        <v/>
      </c>
      <c r="R183" s="20" t="str">
        <f t="shared" si="31"/>
        <v/>
      </c>
      <c r="S183" s="20" t="str">
        <f t="shared" si="32"/>
        <v/>
      </c>
      <c r="T183" s="20" t="str">
        <f t="shared" si="33"/>
        <v/>
      </c>
      <c r="U183" s="20" t="str">
        <f t="shared" si="34"/>
        <v/>
      </c>
      <c r="W183" s="20"/>
      <c r="X183" s="20"/>
      <c r="Y183" s="20"/>
      <c r="AH183" s="18" t="str">
        <f t="shared" si="35"/>
        <v>-</v>
      </c>
      <c r="AI183" s="19" t="str">
        <f t="shared" si="36"/>
        <v/>
      </c>
      <c r="AJ183" s="20" t="str">
        <f t="shared" si="37"/>
        <v/>
      </c>
      <c r="AK183" s="20" t="str">
        <f t="shared" si="38"/>
        <v/>
      </c>
      <c r="AL183" s="20" t="str">
        <f t="shared" si="39"/>
        <v/>
      </c>
      <c r="AM183" s="20" t="str">
        <f t="shared" si="40"/>
        <v/>
      </c>
      <c r="AN183" s="20" t="str">
        <f t="shared" si="41"/>
        <v/>
      </c>
      <c r="AP183" s="20"/>
      <c r="AQ183" s="20"/>
      <c r="AR183" s="20"/>
    </row>
    <row r="184" spans="15:44">
      <c r="O184" s="18" t="str">
        <f t="shared" si="28"/>
        <v>-</v>
      </c>
      <c r="P184" s="19" t="str">
        <f t="shared" si="29"/>
        <v/>
      </c>
      <c r="Q184" s="20" t="str">
        <f t="shared" si="30"/>
        <v/>
      </c>
      <c r="R184" s="20" t="str">
        <f t="shared" si="31"/>
        <v/>
      </c>
      <c r="S184" s="20" t="str">
        <f t="shared" si="32"/>
        <v/>
      </c>
      <c r="T184" s="20" t="str">
        <f t="shared" si="33"/>
        <v/>
      </c>
      <c r="U184" s="20" t="str">
        <f t="shared" si="34"/>
        <v/>
      </c>
      <c r="W184" s="20"/>
      <c r="X184" s="20"/>
      <c r="Y184" s="20"/>
      <c r="AH184" s="18" t="str">
        <f t="shared" si="35"/>
        <v>-</v>
      </c>
      <c r="AI184" s="19" t="str">
        <f t="shared" si="36"/>
        <v/>
      </c>
      <c r="AJ184" s="20" t="str">
        <f t="shared" si="37"/>
        <v/>
      </c>
      <c r="AK184" s="20" t="str">
        <f t="shared" si="38"/>
        <v/>
      </c>
      <c r="AL184" s="20" t="str">
        <f t="shared" si="39"/>
        <v/>
      </c>
      <c r="AM184" s="20" t="str">
        <f t="shared" si="40"/>
        <v/>
      </c>
      <c r="AN184" s="20" t="str">
        <f t="shared" si="41"/>
        <v/>
      </c>
      <c r="AP184" s="20"/>
      <c r="AQ184" s="20"/>
      <c r="AR184" s="20"/>
    </row>
    <row r="185" spans="15:44">
      <c r="O185" s="18" t="str">
        <f t="shared" si="28"/>
        <v>-</v>
      </c>
      <c r="P185" s="19" t="str">
        <f t="shared" si="29"/>
        <v/>
      </c>
      <c r="Q185" s="20" t="str">
        <f t="shared" si="30"/>
        <v/>
      </c>
      <c r="R185" s="20" t="str">
        <f t="shared" si="31"/>
        <v/>
      </c>
      <c r="S185" s="20" t="str">
        <f t="shared" si="32"/>
        <v/>
      </c>
      <c r="T185" s="20" t="str">
        <f t="shared" si="33"/>
        <v/>
      </c>
      <c r="U185" s="20" t="str">
        <f t="shared" si="34"/>
        <v/>
      </c>
      <c r="W185" s="20"/>
      <c r="X185" s="20"/>
      <c r="Y185" s="20"/>
      <c r="AH185" s="18" t="str">
        <f t="shared" si="35"/>
        <v>-</v>
      </c>
      <c r="AI185" s="19" t="str">
        <f t="shared" si="36"/>
        <v/>
      </c>
      <c r="AJ185" s="20" t="str">
        <f t="shared" si="37"/>
        <v/>
      </c>
      <c r="AK185" s="20" t="str">
        <f t="shared" si="38"/>
        <v/>
      </c>
      <c r="AL185" s="20" t="str">
        <f t="shared" si="39"/>
        <v/>
      </c>
      <c r="AM185" s="20" t="str">
        <f t="shared" si="40"/>
        <v/>
      </c>
      <c r="AN185" s="20" t="str">
        <f t="shared" si="41"/>
        <v/>
      </c>
      <c r="AP185" s="20"/>
      <c r="AQ185" s="20"/>
      <c r="AR185" s="20"/>
    </row>
    <row r="186" spans="15:44">
      <c r="O186" s="18" t="str">
        <f t="shared" si="28"/>
        <v>-</v>
      </c>
      <c r="P186" s="19" t="str">
        <f t="shared" si="29"/>
        <v/>
      </c>
      <c r="Q186" s="20" t="str">
        <f t="shared" si="30"/>
        <v/>
      </c>
      <c r="R186" s="20" t="str">
        <f t="shared" si="31"/>
        <v/>
      </c>
      <c r="S186" s="20" t="str">
        <f t="shared" si="32"/>
        <v/>
      </c>
      <c r="T186" s="20" t="str">
        <f t="shared" si="33"/>
        <v/>
      </c>
      <c r="U186" s="20" t="str">
        <f t="shared" si="34"/>
        <v/>
      </c>
      <c r="W186" s="20"/>
      <c r="X186" s="20"/>
      <c r="Y186" s="20"/>
      <c r="AH186" s="18" t="str">
        <f t="shared" si="35"/>
        <v>-</v>
      </c>
      <c r="AI186" s="19" t="str">
        <f t="shared" si="36"/>
        <v/>
      </c>
      <c r="AJ186" s="20" t="str">
        <f t="shared" si="37"/>
        <v/>
      </c>
      <c r="AK186" s="20" t="str">
        <f t="shared" si="38"/>
        <v/>
      </c>
      <c r="AL186" s="20" t="str">
        <f t="shared" si="39"/>
        <v/>
      </c>
      <c r="AM186" s="20" t="str">
        <f t="shared" si="40"/>
        <v/>
      </c>
      <c r="AN186" s="20" t="str">
        <f t="shared" si="41"/>
        <v/>
      </c>
      <c r="AP186" s="20"/>
      <c r="AQ186" s="20"/>
      <c r="AR186" s="20"/>
    </row>
    <row r="187" spans="15:44">
      <c r="O187" s="18" t="str">
        <f t="shared" si="28"/>
        <v>-</v>
      </c>
      <c r="P187" s="19" t="str">
        <f t="shared" si="29"/>
        <v/>
      </c>
      <c r="Q187" s="20" t="str">
        <f t="shared" si="30"/>
        <v/>
      </c>
      <c r="R187" s="20" t="str">
        <f t="shared" si="31"/>
        <v/>
      </c>
      <c r="S187" s="20" t="str">
        <f t="shared" si="32"/>
        <v/>
      </c>
      <c r="T187" s="20" t="str">
        <f t="shared" si="33"/>
        <v/>
      </c>
      <c r="U187" s="20" t="str">
        <f t="shared" si="34"/>
        <v/>
      </c>
      <c r="W187" s="20"/>
      <c r="X187" s="20"/>
      <c r="Y187" s="20"/>
      <c r="AH187" s="18" t="str">
        <f t="shared" si="35"/>
        <v>-</v>
      </c>
      <c r="AI187" s="19" t="str">
        <f t="shared" si="36"/>
        <v/>
      </c>
      <c r="AJ187" s="20" t="str">
        <f t="shared" si="37"/>
        <v/>
      </c>
      <c r="AK187" s="20" t="str">
        <f t="shared" si="38"/>
        <v/>
      </c>
      <c r="AL187" s="20" t="str">
        <f t="shared" si="39"/>
        <v/>
      </c>
      <c r="AM187" s="20" t="str">
        <f t="shared" si="40"/>
        <v/>
      </c>
      <c r="AN187" s="20" t="str">
        <f t="shared" si="41"/>
        <v/>
      </c>
      <c r="AP187" s="20"/>
      <c r="AQ187" s="20"/>
      <c r="AR187" s="20"/>
    </row>
    <row r="188" spans="15:44">
      <c r="O188" s="18" t="str">
        <f t="shared" si="28"/>
        <v>-</v>
      </c>
      <c r="P188" s="19" t="str">
        <f t="shared" si="29"/>
        <v/>
      </c>
      <c r="Q188" s="20" t="str">
        <f t="shared" si="30"/>
        <v/>
      </c>
      <c r="R188" s="20" t="str">
        <f t="shared" si="31"/>
        <v/>
      </c>
      <c r="S188" s="20" t="str">
        <f t="shared" si="32"/>
        <v/>
      </c>
      <c r="T188" s="20" t="str">
        <f t="shared" si="33"/>
        <v/>
      </c>
      <c r="U188" s="20" t="str">
        <f t="shared" si="34"/>
        <v/>
      </c>
      <c r="W188" s="20"/>
      <c r="X188" s="20"/>
      <c r="Y188" s="20"/>
      <c r="AH188" s="18" t="str">
        <f t="shared" si="35"/>
        <v>-</v>
      </c>
      <c r="AI188" s="19" t="str">
        <f t="shared" si="36"/>
        <v/>
      </c>
      <c r="AJ188" s="20" t="str">
        <f t="shared" si="37"/>
        <v/>
      </c>
      <c r="AK188" s="20" t="str">
        <f t="shared" si="38"/>
        <v/>
      </c>
      <c r="AL188" s="20" t="str">
        <f t="shared" si="39"/>
        <v/>
      </c>
      <c r="AM188" s="20" t="str">
        <f t="shared" si="40"/>
        <v/>
      </c>
      <c r="AN188" s="20" t="str">
        <f t="shared" si="41"/>
        <v/>
      </c>
      <c r="AP188" s="20"/>
      <c r="AQ188" s="20"/>
      <c r="AR188" s="20"/>
    </row>
    <row r="189" spans="15:44">
      <c r="O189" s="18" t="str">
        <f t="shared" si="28"/>
        <v>-</v>
      </c>
      <c r="P189" s="19" t="str">
        <f t="shared" si="29"/>
        <v/>
      </c>
      <c r="Q189" s="20" t="str">
        <f t="shared" si="30"/>
        <v/>
      </c>
      <c r="R189" s="20" t="str">
        <f t="shared" si="31"/>
        <v/>
      </c>
      <c r="S189" s="20" t="str">
        <f t="shared" si="32"/>
        <v/>
      </c>
      <c r="T189" s="20" t="str">
        <f t="shared" si="33"/>
        <v/>
      </c>
      <c r="U189" s="20" t="str">
        <f t="shared" si="34"/>
        <v/>
      </c>
      <c r="W189" s="20"/>
      <c r="X189" s="20"/>
      <c r="Y189" s="20"/>
      <c r="AH189" s="18" t="str">
        <f t="shared" si="35"/>
        <v>-</v>
      </c>
      <c r="AI189" s="19" t="str">
        <f t="shared" si="36"/>
        <v/>
      </c>
      <c r="AJ189" s="20" t="str">
        <f t="shared" si="37"/>
        <v/>
      </c>
      <c r="AK189" s="20" t="str">
        <f t="shared" si="38"/>
        <v/>
      </c>
      <c r="AL189" s="20" t="str">
        <f t="shared" si="39"/>
        <v/>
      </c>
      <c r="AM189" s="20" t="str">
        <f t="shared" si="40"/>
        <v/>
      </c>
      <c r="AN189" s="20" t="str">
        <f t="shared" si="41"/>
        <v/>
      </c>
      <c r="AP189" s="20"/>
      <c r="AQ189" s="20"/>
      <c r="AR189" s="20"/>
    </row>
    <row r="190" spans="15:44">
      <c r="O190" s="18" t="str">
        <f t="shared" si="28"/>
        <v>-</v>
      </c>
      <c r="P190" s="19" t="str">
        <f t="shared" si="29"/>
        <v/>
      </c>
      <c r="Q190" s="20" t="str">
        <f t="shared" si="30"/>
        <v/>
      </c>
      <c r="R190" s="20" t="str">
        <f t="shared" si="31"/>
        <v/>
      </c>
      <c r="S190" s="20" t="str">
        <f t="shared" si="32"/>
        <v/>
      </c>
      <c r="T190" s="20" t="str">
        <f t="shared" si="33"/>
        <v/>
      </c>
      <c r="U190" s="20" t="str">
        <f t="shared" si="34"/>
        <v/>
      </c>
      <c r="W190" s="20"/>
      <c r="X190" s="20"/>
      <c r="Y190" s="20"/>
      <c r="AH190" s="18" t="str">
        <f t="shared" si="35"/>
        <v>-</v>
      </c>
      <c r="AI190" s="19" t="str">
        <f t="shared" si="36"/>
        <v/>
      </c>
      <c r="AJ190" s="20" t="str">
        <f t="shared" si="37"/>
        <v/>
      </c>
      <c r="AK190" s="20" t="str">
        <f t="shared" si="38"/>
        <v/>
      </c>
      <c r="AL190" s="20" t="str">
        <f t="shared" si="39"/>
        <v/>
      </c>
      <c r="AM190" s="20" t="str">
        <f t="shared" si="40"/>
        <v/>
      </c>
      <c r="AN190" s="20" t="str">
        <f t="shared" si="41"/>
        <v/>
      </c>
      <c r="AP190" s="20"/>
      <c r="AQ190" s="20"/>
      <c r="AR190" s="20"/>
    </row>
    <row r="191" spans="15:44">
      <c r="O191" s="18" t="str">
        <f t="shared" si="28"/>
        <v>-</v>
      </c>
      <c r="P191" s="19" t="str">
        <f t="shared" si="29"/>
        <v/>
      </c>
      <c r="Q191" s="20" t="str">
        <f t="shared" si="30"/>
        <v/>
      </c>
      <c r="R191" s="20" t="str">
        <f t="shared" si="31"/>
        <v/>
      </c>
      <c r="S191" s="20" t="str">
        <f t="shared" si="32"/>
        <v/>
      </c>
      <c r="T191" s="20" t="str">
        <f t="shared" si="33"/>
        <v/>
      </c>
      <c r="U191" s="20" t="str">
        <f t="shared" si="34"/>
        <v/>
      </c>
      <c r="W191" s="20"/>
      <c r="X191" s="20"/>
      <c r="Y191" s="20"/>
      <c r="AH191" s="18" t="str">
        <f t="shared" si="35"/>
        <v>-</v>
      </c>
      <c r="AI191" s="19" t="str">
        <f t="shared" si="36"/>
        <v/>
      </c>
      <c r="AJ191" s="20" t="str">
        <f t="shared" si="37"/>
        <v/>
      </c>
      <c r="AK191" s="20" t="str">
        <f t="shared" si="38"/>
        <v/>
      </c>
      <c r="AL191" s="20" t="str">
        <f t="shared" si="39"/>
        <v/>
      </c>
      <c r="AM191" s="20" t="str">
        <f t="shared" si="40"/>
        <v/>
      </c>
      <c r="AN191" s="20" t="str">
        <f t="shared" si="41"/>
        <v/>
      </c>
      <c r="AP191" s="20"/>
      <c r="AQ191" s="20"/>
      <c r="AR191" s="20"/>
    </row>
    <row r="192" spans="15:44">
      <c r="O192" s="18" t="str">
        <f t="shared" si="28"/>
        <v>-</v>
      </c>
      <c r="P192" s="19" t="str">
        <f t="shared" si="29"/>
        <v/>
      </c>
      <c r="Q192" s="20" t="str">
        <f t="shared" si="30"/>
        <v/>
      </c>
      <c r="R192" s="20" t="str">
        <f t="shared" si="31"/>
        <v/>
      </c>
      <c r="S192" s="20" t="str">
        <f t="shared" si="32"/>
        <v/>
      </c>
      <c r="T192" s="20" t="str">
        <f t="shared" si="33"/>
        <v/>
      </c>
      <c r="U192" s="20" t="str">
        <f t="shared" si="34"/>
        <v/>
      </c>
      <c r="W192" s="20"/>
      <c r="X192" s="20"/>
      <c r="Y192" s="20"/>
      <c r="AH192" s="18" t="str">
        <f t="shared" si="35"/>
        <v>-</v>
      </c>
      <c r="AI192" s="19" t="str">
        <f t="shared" si="36"/>
        <v/>
      </c>
      <c r="AJ192" s="20" t="str">
        <f t="shared" si="37"/>
        <v/>
      </c>
      <c r="AK192" s="20" t="str">
        <f t="shared" si="38"/>
        <v/>
      </c>
      <c r="AL192" s="20" t="str">
        <f t="shared" si="39"/>
        <v/>
      </c>
      <c r="AM192" s="20" t="str">
        <f t="shared" si="40"/>
        <v/>
      </c>
      <c r="AN192" s="20" t="str">
        <f t="shared" si="41"/>
        <v/>
      </c>
      <c r="AP192" s="20"/>
      <c r="AQ192" s="20"/>
      <c r="AR192" s="20"/>
    </row>
    <row r="193" spans="15:44">
      <c r="O193" s="18" t="str">
        <f t="shared" si="28"/>
        <v>-</v>
      </c>
      <c r="P193" s="19" t="str">
        <f t="shared" si="29"/>
        <v/>
      </c>
      <c r="Q193" s="20" t="str">
        <f t="shared" si="30"/>
        <v/>
      </c>
      <c r="R193" s="20" t="str">
        <f t="shared" si="31"/>
        <v/>
      </c>
      <c r="S193" s="20" t="str">
        <f t="shared" si="32"/>
        <v/>
      </c>
      <c r="T193" s="20" t="str">
        <f t="shared" si="33"/>
        <v/>
      </c>
      <c r="U193" s="20" t="str">
        <f t="shared" si="34"/>
        <v/>
      </c>
      <c r="W193" s="20"/>
      <c r="X193" s="20"/>
      <c r="Y193" s="20"/>
      <c r="AH193" s="18" t="str">
        <f t="shared" si="35"/>
        <v>-</v>
      </c>
      <c r="AI193" s="19" t="str">
        <f t="shared" si="36"/>
        <v/>
      </c>
      <c r="AJ193" s="20" t="str">
        <f t="shared" si="37"/>
        <v/>
      </c>
      <c r="AK193" s="20" t="str">
        <f t="shared" si="38"/>
        <v/>
      </c>
      <c r="AL193" s="20" t="str">
        <f t="shared" si="39"/>
        <v/>
      </c>
      <c r="AM193" s="20" t="str">
        <f t="shared" si="40"/>
        <v/>
      </c>
      <c r="AN193" s="20" t="str">
        <f t="shared" si="41"/>
        <v/>
      </c>
      <c r="AP193" s="20"/>
      <c r="AQ193" s="20"/>
      <c r="AR193" s="20"/>
    </row>
    <row r="194" spans="15:44">
      <c r="O194" s="18" t="str">
        <f t="shared" si="28"/>
        <v>-</v>
      </c>
      <c r="P194" s="19" t="str">
        <f t="shared" si="29"/>
        <v/>
      </c>
      <c r="Q194" s="20" t="str">
        <f t="shared" si="30"/>
        <v/>
      </c>
      <c r="R194" s="20" t="str">
        <f t="shared" si="31"/>
        <v/>
      </c>
      <c r="S194" s="20" t="str">
        <f t="shared" si="32"/>
        <v/>
      </c>
      <c r="T194" s="20" t="str">
        <f t="shared" si="33"/>
        <v/>
      </c>
      <c r="U194" s="20" t="str">
        <f t="shared" si="34"/>
        <v/>
      </c>
      <c r="W194" s="20"/>
      <c r="X194" s="20"/>
      <c r="Y194" s="20"/>
      <c r="AH194" s="18" t="str">
        <f t="shared" si="35"/>
        <v>-</v>
      </c>
      <c r="AI194" s="19" t="str">
        <f t="shared" si="36"/>
        <v/>
      </c>
      <c r="AJ194" s="20" t="str">
        <f t="shared" si="37"/>
        <v/>
      </c>
      <c r="AK194" s="20" t="str">
        <f t="shared" si="38"/>
        <v/>
      </c>
      <c r="AL194" s="20" t="str">
        <f t="shared" si="39"/>
        <v/>
      </c>
      <c r="AM194" s="20" t="str">
        <f t="shared" si="40"/>
        <v/>
      </c>
      <c r="AN194" s="20" t="str">
        <f t="shared" si="41"/>
        <v/>
      </c>
      <c r="AP194" s="20"/>
      <c r="AQ194" s="20"/>
      <c r="AR194" s="20"/>
    </row>
    <row r="195" spans="15:44">
      <c r="O195" s="18" t="str">
        <f t="shared" si="28"/>
        <v>-</v>
      </c>
      <c r="P195" s="19" t="str">
        <f t="shared" si="29"/>
        <v/>
      </c>
      <c r="Q195" s="20" t="str">
        <f t="shared" si="30"/>
        <v/>
      </c>
      <c r="R195" s="20" t="str">
        <f t="shared" si="31"/>
        <v/>
      </c>
      <c r="S195" s="20" t="str">
        <f t="shared" si="32"/>
        <v/>
      </c>
      <c r="T195" s="20" t="str">
        <f t="shared" si="33"/>
        <v/>
      </c>
      <c r="U195" s="20" t="str">
        <f t="shared" si="34"/>
        <v/>
      </c>
      <c r="W195" s="20"/>
      <c r="X195" s="20"/>
      <c r="Y195" s="20"/>
      <c r="AH195" s="18" t="str">
        <f t="shared" si="35"/>
        <v>-</v>
      </c>
      <c r="AI195" s="19" t="str">
        <f t="shared" si="36"/>
        <v/>
      </c>
      <c r="AJ195" s="20" t="str">
        <f t="shared" si="37"/>
        <v/>
      </c>
      <c r="AK195" s="20" t="str">
        <f t="shared" si="38"/>
        <v/>
      </c>
      <c r="AL195" s="20" t="str">
        <f t="shared" si="39"/>
        <v/>
      </c>
      <c r="AM195" s="20" t="str">
        <f t="shared" si="40"/>
        <v/>
      </c>
      <c r="AN195" s="20" t="str">
        <f t="shared" si="41"/>
        <v/>
      </c>
      <c r="AP195" s="20"/>
      <c r="AQ195" s="20"/>
      <c r="AR195" s="20"/>
    </row>
    <row r="196" spans="15:44">
      <c r="O196" s="18" t="str">
        <f t="shared" si="28"/>
        <v>-</v>
      </c>
      <c r="P196" s="19" t="str">
        <f t="shared" si="29"/>
        <v/>
      </c>
      <c r="Q196" s="20" t="str">
        <f t="shared" si="30"/>
        <v/>
      </c>
      <c r="R196" s="20" t="str">
        <f t="shared" si="31"/>
        <v/>
      </c>
      <c r="S196" s="20" t="str">
        <f t="shared" si="32"/>
        <v/>
      </c>
      <c r="T196" s="20" t="str">
        <f t="shared" si="33"/>
        <v/>
      </c>
      <c r="U196" s="20" t="str">
        <f t="shared" si="34"/>
        <v/>
      </c>
      <c r="W196" s="20"/>
      <c r="X196" s="20"/>
      <c r="Y196" s="20"/>
      <c r="AH196" s="18" t="str">
        <f t="shared" si="35"/>
        <v>-</v>
      </c>
      <c r="AI196" s="19" t="str">
        <f t="shared" si="36"/>
        <v/>
      </c>
      <c r="AJ196" s="20" t="str">
        <f t="shared" si="37"/>
        <v/>
      </c>
      <c r="AK196" s="20" t="str">
        <f t="shared" si="38"/>
        <v/>
      </c>
      <c r="AL196" s="20" t="str">
        <f t="shared" si="39"/>
        <v/>
      </c>
      <c r="AM196" s="20" t="str">
        <f t="shared" si="40"/>
        <v/>
      </c>
      <c r="AN196" s="20" t="str">
        <f t="shared" si="41"/>
        <v/>
      </c>
      <c r="AP196" s="20"/>
      <c r="AQ196" s="20"/>
      <c r="AR196" s="20"/>
    </row>
    <row r="197" spans="15:44">
      <c r="O197" s="18" t="str">
        <f t="shared" si="28"/>
        <v>-</v>
      </c>
      <c r="P197" s="19" t="str">
        <f t="shared" si="29"/>
        <v/>
      </c>
      <c r="Q197" s="20" t="str">
        <f t="shared" si="30"/>
        <v/>
      </c>
      <c r="R197" s="20" t="str">
        <f t="shared" si="31"/>
        <v/>
      </c>
      <c r="S197" s="20" t="str">
        <f t="shared" si="32"/>
        <v/>
      </c>
      <c r="T197" s="20" t="str">
        <f t="shared" si="33"/>
        <v/>
      </c>
      <c r="U197" s="20" t="str">
        <f t="shared" si="34"/>
        <v/>
      </c>
      <c r="W197" s="20"/>
      <c r="X197" s="20"/>
      <c r="Y197" s="20"/>
      <c r="AH197" s="18" t="str">
        <f t="shared" si="35"/>
        <v>-</v>
      </c>
      <c r="AI197" s="19" t="str">
        <f t="shared" si="36"/>
        <v/>
      </c>
      <c r="AJ197" s="20" t="str">
        <f t="shared" si="37"/>
        <v/>
      </c>
      <c r="AK197" s="20" t="str">
        <f t="shared" si="38"/>
        <v/>
      </c>
      <c r="AL197" s="20" t="str">
        <f t="shared" si="39"/>
        <v/>
      </c>
      <c r="AM197" s="20" t="str">
        <f t="shared" si="40"/>
        <v/>
      </c>
      <c r="AN197" s="20" t="str">
        <f t="shared" si="41"/>
        <v/>
      </c>
      <c r="AP197" s="20"/>
      <c r="AQ197" s="20"/>
      <c r="AR197" s="20"/>
    </row>
    <row r="198" spans="15:44">
      <c r="O198" s="18" t="str">
        <f t="shared" si="28"/>
        <v>-</v>
      </c>
      <c r="P198" s="19" t="str">
        <f t="shared" si="29"/>
        <v/>
      </c>
      <c r="Q198" s="20" t="str">
        <f t="shared" si="30"/>
        <v/>
      </c>
      <c r="R198" s="20" t="str">
        <f t="shared" si="31"/>
        <v/>
      </c>
      <c r="S198" s="20" t="str">
        <f t="shared" si="32"/>
        <v/>
      </c>
      <c r="T198" s="20" t="str">
        <f t="shared" si="33"/>
        <v/>
      </c>
      <c r="U198" s="20" t="str">
        <f t="shared" si="34"/>
        <v/>
      </c>
      <c r="W198" s="20"/>
      <c r="X198" s="20"/>
      <c r="Y198" s="20"/>
      <c r="AH198" s="18" t="str">
        <f t="shared" si="35"/>
        <v>-</v>
      </c>
      <c r="AI198" s="19" t="str">
        <f t="shared" si="36"/>
        <v/>
      </c>
      <c r="AJ198" s="20" t="str">
        <f t="shared" si="37"/>
        <v/>
      </c>
      <c r="AK198" s="20" t="str">
        <f t="shared" si="38"/>
        <v/>
      </c>
      <c r="AL198" s="20" t="str">
        <f t="shared" si="39"/>
        <v/>
      </c>
      <c r="AM198" s="20" t="str">
        <f t="shared" si="40"/>
        <v/>
      </c>
      <c r="AN198" s="20" t="str">
        <f t="shared" si="41"/>
        <v/>
      </c>
      <c r="AP198" s="20"/>
      <c r="AQ198" s="20"/>
      <c r="AR198" s="20"/>
    </row>
    <row r="199" spans="15:44">
      <c r="O199" s="18" t="str">
        <f t="shared" si="28"/>
        <v>-</v>
      </c>
      <c r="P199" s="19" t="str">
        <f t="shared" si="29"/>
        <v/>
      </c>
      <c r="Q199" s="20" t="str">
        <f t="shared" si="30"/>
        <v/>
      </c>
      <c r="R199" s="20" t="str">
        <f t="shared" si="31"/>
        <v/>
      </c>
      <c r="S199" s="20" t="str">
        <f t="shared" si="32"/>
        <v/>
      </c>
      <c r="T199" s="20" t="str">
        <f t="shared" si="33"/>
        <v/>
      </c>
      <c r="U199" s="20" t="str">
        <f t="shared" si="34"/>
        <v/>
      </c>
      <c r="W199" s="20"/>
      <c r="X199" s="20"/>
      <c r="Y199" s="20"/>
      <c r="AH199" s="18" t="str">
        <f t="shared" si="35"/>
        <v>-</v>
      </c>
      <c r="AI199" s="19" t="str">
        <f t="shared" si="36"/>
        <v/>
      </c>
      <c r="AJ199" s="20" t="str">
        <f t="shared" si="37"/>
        <v/>
      </c>
      <c r="AK199" s="20" t="str">
        <f t="shared" si="38"/>
        <v/>
      </c>
      <c r="AL199" s="20" t="str">
        <f t="shared" si="39"/>
        <v/>
      </c>
      <c r="AM199" s="20" t="str">
        <f t="shared" si="40"/>
        <v/>
      </c>
      <c r="AN199" s="20" t="str">
        <f t="shared" si="41"/>
        <v/>
      </c>
      <c r="AP199" s="20"/>
      <c r="AQ199" s="20"/>
      <c r="AR199" s="20"/>
    </row>
    <row r="200" spans="15:44">
      <c r="O200" s="18" t="str">
        <f t="shared" si="28"/>
        <v>-</v>
      </c>
      <c r="P200" s="19" t="str">
        <f t="shared" si="29"/>
        <v/>
      </c>
      <c r="Q200" s="20" t="str">
        <f t="shared" si="30"/>
        <v/>
      </c>
      <c r="R200" s="20" t="str">
        <f t="shared" si="31"/>
        <v/>
      </c>
      <c r="S200" s="20" t="str">
        <f t="shared" si="32"/>
        <v/>
      </c>
      <c r="T200" s="20" t="str">
        <f t="shared" si="33"/>
        <v/>
      </c>
      <c r="U200" s="20" t="str">
        <f t="shared" si="34"/>
        <v/>
      </c>
      <c r="W200" s="20"/>
      <c r="X200" s="20"/>
      <c r="Y200" s="20"/>
      <c r="AH200" s="18" t="str">
        <f t="shared" si="35"/>
        <v>-</v>
      </c>
      <c r="AI200" s="19" t="str">
        <f t="shared" si="36"/>
        <v/>
      </c>
      <c r="AJ200" s="20" t="str">
        <f t="shared" si="37"/>
        <v/>
      </c>
      <c r="AK200" s="20" t="str">
        <f t="shared" si="38"/>
        <v/>
      </c>
      <c r="AL200" s="20" t="str">
        <f t="shared" si="39"/>
        <v/>
      </c>
      <c r="AM200" s="20" t="str">
        <f t="shared" si="40"/>
        <v/>
      </c>
      <c r="AN200" s="20" t="str">
        <f t="shared" si="41"/>
        <v/>
      </c>
      <c r="AP200" s="20"/>
      <c r="AQ200" s="20"/>
      <c r="AR200" s="20"/>
    </row>
    <row r="201" spans="15:44">
      <c r="O201" s="18" t="str">
        <f t="shared" si="28"/>
        <v>-</v>
      </c>
      <c r="P201" s="19" t="str">
        <f t="shared" si="29"/>
        <v/>
      </c>
      <c r="Q201" s="20" t="str">
        <f t="shared" si="30"/>
        <v/>
      </c>
      <c r="R201" s="20" t="str">
        <f t="shared" si="31"/>
        <v/>
      </c>
      <c r="S201" s="20" t="str">
        <f t="shared" si="32"/>
        <v/>
      </c>
      <c r="T201" s="20" t="str">
        <f t="shared" si="33"/>
        <v/>
      </c>
      <c r="U201" s="20" t="str">
        <f t="shared" si="34"/>
        <v/>
      </c>
      <c r="W201" s="20"/>
      <c r="X201" s="20"/>
      <c r="Y201" s="20"/>
      <c r="AH201" s="18" t="str">
        <f t="shared" si="35"/>
        <v>-</v>
      </c>
      <c r="AI201" s="19" t="str">
        <f t="shared" si="36"/>
        <v/>
      </c>
      <c r="AJ201" s="20" t="str">
        <f t="shared" si="37"/>
        <v/>
      </c>
      <c r="AK201" s="20" t="str">
        <f t="shared" si="38"/>
        <v/>
      </c>
      <c r="AL201" s="20" t="str">
        <f t="shared" si="39"/>
        <v/>
      </c>
      <c r="AM201" s="20" t="str">
        <f t="shared" si="40"/>
        <v/>
      </c>
      <c r="AN201" s="20" t="str">
        <f t="shared" si="41"/>
        <v/>
      </c>
      <c r="AP201" s="20"/>
      <c r="AQ201" s="20"/>
      <c r="AR201" s="20"/>
    </row>
    <row r="202" spans="15:44">
      <c r="O202" s="18" t="str">
        <f t="shared" si="28"/>
        <v>-</v>
      </c>
      <c r="P202" s="19" t="str">
        <f t="shared" si="29"/>
        <v/>
      </c>
      <c r="Q202" s="20" t="str">
        <f t="shared" si="30"/>
        <v/>
      </c>
      <c r="R202" s="20" t="str">
        <f t="shared" si="31"/>
        <v/>
      </c>
      <c r="S202" s="20" t="str">
        <f t="shared" si="32"/>
        <v/>
      </c>
      <c r="T202" s="20" t="str">
        <f t="shared" si="33"/>
        <v/>
      </c>
      <c r="U202" s="20" t="str">
        <f t="shared" si="34"/>
        <v/>
      </c>
      <c r="W202" s="20"/>
      <c r="X202" s="20"/>
      <c r="Y202" s="20"/>
      <c r="AH202" s="18" t="str">
        <f t="shared" si="35"/>
        <v>-</v>
      </c>
      <c r="AI202" s="19" t="str">
        <f t="shared" si="36"/>
        <v/>
      </c>
      <c r="AJ202" s="20" t="str">
        <f t="shared" si="37"/>
        <v/>
      </c>
      <c r="AK202" s="20" t="str">
        <f t="shared" si="38"/>
        <v/>
      </c>
      <c r="AL202" s="20" t="str">
        <f t="shared" si="39"/>
        <v/>
      </c>
      <c r="AM202" s="20" t="str">
        <f t="shared" si="40"/>
        <v/>
      </c>
      <c r="AN202" s="20" t="str">
        <f t="shared" si="41"/>
        <v/>
      </c>
      <c r="AP202" s="20"/>
      <c r="AQ202" s="20"/>
      <c r="AR202" s="20"/>
    </row>
    <row r="203" spans="15:44">
      <c r="O203" s="18" t="str">
        <f t="shared" si="28"/>
        <v>-</v>
      </c>
      <c r="P203" s="19" t="str">
        <f t="shared" si="29"/>
        <v/>
      </c>
      <c r="Q203" s="20" t="str">
        <f t="shared" si="30"/>
        <v/>
      </c>
      <c r="R203" s="20" t="str">
        <f t="shared" si="31"/>
        <v/>
      </c>
      <c r="S203" s="20" t="str">
        <f t="shared" si="32"/>
        <v/>
      </c>
      <c r="T203" s="20" t="str">
        <f t="shared" si="33"/>
        <v/>
      </c>
      <c r="U203" s="20" t="str">
        <f t="shared" si="34"/>
        <v/>
      </c>
      <c r="W203" s="20"/>
      <c r="X203" s="20"/>
      <c r="Y203" s="20"/>
      <c r="AH203" s="18" t="str">
        <f t="shared" si="35"/>
        <v>-</v>
      </c>
      <c r="AI203" s="19" t="str">
        <f t="shared" si="36"/>
        <v/>
      </c>
      <c r="AJ203" s="20" t="str">
        <f t="shared" si="37"/>
        <v/>
      </c>
      <c r="AK203" s="20" t="str">
        <f t="shared" si="38"/>
        <v/>
      </c>
      <c r="AL203" s="20" t="str">
        <f t="shared" si="39"/>
        <v/>
      </c>
      <c r="AM203" s="20" t="str">
        <f t="shared" si="40"/>
        <v/>
      </c>
      <c r="AN203" s="20" t="str">
        <f t="shared" si="41"/>
        <v/>
      </c>
      <c r="AP203" s="20"/>
      <c r="AQ203" s="20"/>
      <c r="AR203" s="20"/>
    </row>
    <row r="204" spans="15:44">
      <c r="O204" s="18" t="str">
        <f t="shared" si="28"/>
        <v>-</v>
      </c>
      <c r="P204" s="19" t="str">
        <f t="shared" si="29"/>
        <v/>
      </c>
      <c r="Q204" s="20" t="str">
        <f t="shared" si="30"/>
        <v/>
      </c>
      <c r="R204" s="20" t="str">
        <f t="shared" si="31"/>
        <v/>
      </c>
      <c r="S204" s="20" t="str">
        <f t="shared" si="32"/>
        <v/>
      </c>
      <c r="T204" s="20" t="str">
        <f t="shared" si="33"/>
        <v/>
      </c>
      <c r="U204" s="20" t="str">
        <f t="shared" si="34"/>
        <v/>
      </c>
      <c r="W204" s="20"/>
      <c r="X204" s="20"/>
      <c r="Y204" s="20"/>
      <c r="AH204" s="18" t="str">
        <f t="shared" si="35"/>
        <v>-</v>
      </c>
      <c r="AI204" s="19" t="str">
        <f t="shared" si="36"/>
        <v/>
      </c>
      <c r="AJ204" s="20" t="str">
        <f t="shared" si="37"/>
        <v/>
      </c>
      <c r="AK204" s="20" t="str">
        <f t="shared" si="38"/>
        <v/>
      </c>
      <c r="AL204" s="20" t="str">
        <f t="shared" si="39"/>
        <v/>
      </c>
      <c r="AM204" s="20" t="str">
        <f t="shared" si="40"/>
        <v/>
      </c>
      <c r="AN204" s="20" t="str">
        <f t="shared" si="41"/>
        <v/>
      </c>
      <c r="AP204" s="20"/>
      <c r="AQ204" s="20"/>
      <c r="AR204" s="20"/>
    </row>
    <row r="205" spans="15:44">
      <c r="O205" s="18" t="str">
        <f t="shared" si="28"/>
        <v>-</v>
      </c>
      <c r="P205" s="19" t="str">
        <f t="shared" si="29"/>
        <v/>
      </c>
      <c r="Q205" s="20" t="str">
        <f t="shared" si="30"/>
        <v/>
      </c>
      <c r="R205" s="20" t="str">
        <f t="shared" si="31"/>
        <v/>
      </c>
      <c r="S205" s="20" t="str">
        <f t="shared" si="32"/>
        <v/>
      </c>
      <c r="T205" s="20" t="str">
        <f t="shared" si="33"/>
        <v/>
      </c>
      <c r="U205" s="20" t="str">
        <f t="shared" si="34"/>
        <v/>
      </c>
      <c r="W205" s="20"/>
      <c r="X205" s="20"/>
      <c r="Y205" s="20"/>
      <c r="AH205" s="18" t="str">
        <f t="shared" si="35"/>
        <v>-</v>
      </c>
      <c r="AI205" s="19" t="str">
        <f t="shared" si="36"/>
        <v/>
      </c>
      <c r="AJ205" s="20" t="str">
        <f t="shared" si="37"/>
        <v/>
      </c>
      <c r="AK205" s="20" t="str">
        <f t="shared" si="38"/>
        <v/>
      </c>
      <c r="AL205" s="20" t="str">
        <f t="shared" si="39"/>
        <v/>
      </c>
      <c r="AM205" s="20" t="str">
        <f t="shared" si="40"/>
        <v/>
      </c>
      <c r="AN205" s="20" t="str">
        <f t="shared" si="41"/>
        <v/>
      </c>
      <c r="AP205" s="20"/>
      <c r="AQ205" s="20"/>
      <c r="AR205" s="20"/>
    </row>
    <row r="206" spans="15:44">
      <c r="O206" s="18" t="str">
        <f t="shared" si="28"/>
        <v>-</v>
      </c>
      <c r="P206" s="19" t="str">
        <f t="shared" si="29"/>
        <v/>
      </c>
      <c r="Q206" s="20" t="str">
        <f t="shared" si="30"/>
        <v/>
      </c>
      <c r="R206" s="20" t="str">
        <f t="shared" si="31"/>
        <v/>
      </c>
      <c r="S206" s="20" t="str">
        <f t="shared" si="32"/>
        <v/>
      </c>
      <c r="T206" s="20" t="str">
        <f t="shared" si="33"/>
        <v/>
      </c>
      <c r="U206" s="20" t="str">
        <f t="shared" si="34"/>
        <v/>
      </c>
      <c r="W206" s="20"/>
      <c r="X206" s="20"/>
      <c r="Y206" s="20"/>
      <c r="AH206" s="18" t="str">
        <f t="shared" si="35"/>
        <v>-</v>
      </c>
      <c r="AI206" s="19" t="str">
        <f t="shared" si="36"/>
        <v/>
      </c>
      <c r="AJ206" s="20" t="str">
        <f t="shared" si="37"/>
        <v/>
      </c>
      <c r="AK206" s="20" t="str">
        <f t="shared" si="38"/>
        <v/>
      </c>
      <c r="AL206" s="20" t="str">
        <f t="shared" si="39"/>
        <v/>
      </c>
      <c r="AM206" s="20" t="str">
        <f t="shared" si="40"/>
        <v/>
      </c>
      <c r="AN206" s="20" t="str">
        <f t="shared" si="41"/>
        <v/>
      </c>
      <c r="AP206" s="20"/>
      <c r="AQ206" s="20"/>
      <c r="AR206" s="20"/>
    </row>
    <row r="207" spans="15:44">
      <c r="O207" s="18" t="str">
        <f t="shared" ref="O207:O270" si="42">IF(O206&lt;$Y$6,O206+1,"-")</f>
        <v>-</v>
      </c>
      <c r="P207" s="19" t="str">
        <f t="shared" ref="P207:P270" si="43">IF(ISNUMBER(O207),MIN(DATE(YEAR($P$14),MONTH($P$14)+O207*12/$AC$8,DAY($P$14)),DATE(YEAR($P$14),MONTH($P$14)+1+O207*12/$AC$8,1)-1),"")</f>
        <v/>
      </c>
      <c r="Q207" s="20" t="str">
        <f t="shared" ref="Q207:Q270" si="44">IF(ISNUMBER(O207),Q206-S206,"")</f>
        <v/>
      </c>
      <c r="R207" s="20" t="str">
        <f t="shared" ref="R207:R270" si="45">IF(ISNUMBER(O207),ROUND(Q207*$Y$10,$AE$9),"")</f>
        <v/>
      </c>
      <c r="S207" s="20" t="str">
        <f t="shared" ref="S207:S270" si="46">IF(ISNUMBER(O207),IF(O207=$Y$6,Q207,IF(O207&gt;$Y$7,$U$6-R207,0)),"")</f>
        <v/>
      </c>
      <c r="T207" s="20" t="str">
        <f t="shared" ref="T207:T270" si="47">IF(ISNUMBER(O207),$U$7,"")</f>
        <v/>
      </c>
      <c r="U207" s="20" t="str">
        <f t="shared" ref="U207:U270" si="48">IF(ISNUMBER(O207),R207+S207+T207,"")</f>
        <v/>
      </c>
      <c r="W207" s="20"/>
      <c r="X207" s="20"/>
      <c r="Y207" s="20"/>
      <c r="AH207" s="18" t="str">
        <f t="shared" ref="AH207:AH270" si="49">IF(AH206&lt;$AR$6,AH206+1,"-")</f>
        <v>-</v>
      </c>
      <c r="AI207" s="19" t="str">
        <f t="shared" ref="AI207:AI270" si="50">IF(ISNUMBER(AH207),MIN(DATE(YEAR($AI$14),MONTH($AI$14)+AH207*12/$AV$8,DAY($AI$14)),DATE(YEAR($AI$14),MONTH($AI$14)+1+AH207*12/$AV$8,1)-1),"")</f>
        <v/>
      </c>
      <c r="AJ207" s="20" t="str">
        <f t="shared" ref="AJ207:AJ270" si="51">IF(ISNUMBER(AH207),AJ206-AL206,"")</f>
        <v/>
      </c>
      <c r="AK207" s="20" t="str">
        <f t="shared" ref="AK207:AK270" si="52">IF(ISNUMBER(AH207),ROUND(AJ207*$AR$10,$AX$9),"")</f>
        <v/>
      </c>
      <c r="AL207" s="20" t="str">
        <f t="shared" ref="AL207:AL270" si="53">IF(ISNUMBER(AH207),IF(AH207=$AR$6,AJ207,IF(AH207&gt;$AR$7,$AN$6-AK207,0)),"")</f>
        <v/>
      </c>
      <c r="AM207" s="20" t="str">
        <f t="shared" ref="AM207:AM270" si="54">IF(ISNUMBER(AH207),$AN$7,"")</f>
        <v/>
      </c>
      <c r="AN207" s="20" t="str">
        <f t="shared" ref="AN207:AN270" si="55">IF(ISNUMBER(AH207),AK207+AL207+AM207,"")</f>
        <v/>
      </c>
      <c r="AP207" s="20"/>
      <c r="AQ207" s="20"/>
      <c r="AR207" s="20"/>
    </row>
    <row r="208" spans="15:44">
      <c r="O208" s="18" t="str">
        <f t="shared" si="42"/>
        <v>-</v>
      </c>
      <c r="P208" s="19" t="str">
        <f t="shared" si="43"/>
        <v/>
      </c>
      <c r="Q208" s="20" t="str">
        <f t="shared" si="44"/>
        <v/>
      </c>
      <c r="R208" s="20" t="str">
        <f t="shared" si="45"/>
        <v/>
      </c>
      <c r="S208" s="20" t="str">
        <f t="shared" si="46"/>
        <v/>
      </c>
      <c r="T208" s="20" t="str">
        <f t="shared" si="47"/>
        <v/>
      </c>
      <c r="U208" s="20" t="str">
        <f t="shared" si="48"/>
        <v/>
      </c>
      <c r="W208" s="20"/>
      <c r="X208" s="20"/>
      <c r="Y208" s="20"/>
      <c r="AH208" s="18" t="str">
        <f t="shared" si="49"/>
        <v>-</v>
      </c>
      <c r="AI208" s="19" t="str">
        <f t="shared" si="50"/>
        <v/>
      </c>
      <c r="AJ208" s="20" t="str">
        <f t="shared" si="51"/>
        <v/>
      </c>
      <c r="AK208" s="20" t="str">
        <f t="shared" si="52"/>
        <v/>
      </c>
      <c r="AL208" s="20" t="str">
        <f t="shared" si="53"/>
        <v/>
      </c>
      <c r="AM208" s="20" t="str">
        <f t="shared" si="54"/>
        <v/>
      </c>
      <c r="AN208" s="20" t="str">
        <f t="shared" si="55"/>
        <v/>
      </c>
      <c r="AP208" s="20"/>
      <c r="AQ208" s="20"/>
      <c r="AR208" s="20"/>
    </row>
    <row r="209" spans="15:44">
      <c r="O209" s="18" t="str">
        <f t="shared" si="42"/>
        <v>-</v>
      </c>
      <c r="P209" s="19" t="str">
        <f t="shared" si="43"/>
        <v/>
      </c>
      <c r="Q209" s="20" t="str">
        <f t="shared" si="44"/>
        <v/>
      </c>
      <c r="R209" s="20" t="str">
        <f t="shared" si="45"/>
        <v/>
      </c>
      <c r="S209" s="20" t="str">
        <f t="shared" si="46"/>
        <v/>
      </c>
      <c r="T209" s="20" t="str">
        <f t="shared" si="47"/>
        <v/>
      </c>
      <c r="U209" s="20" t="str">
        <f t="shared" si="48"/>
        <v/>
      </c>
      <c r="W209" s="20"/>
      <c r="X209" s="20"/>
      <c r="Y209" s="20"/>
      <c r="AH209" s="18" t="str">
        <f t="shared" si="49"/>
        <v>-</v>
      </c>
      <c r="AI209" s="19" t="str">
        <f t="shared" si="50"/>
        <v/>
      </c>
      <c r="AJ209" s="20" t="str">
        <f t="shared" si="51"/>
        <v/>
      </c>
      <c r="AK209" s="20" t="str">
        <f t="shared" si="52"/>
        <v/>
      </c>
      <c r="AL209" s="20" t="str">
        <f t="shared" si="53"/>
        <v/>
      </c>
      <c r="AM209" s="20" t="str">
        <f t="shared" si="54"/>
        <v/>
      </c>
      <c r="AN209" s="20" t="str">
        <f t="shared" si="55"/>
        <v/>
      </c>
      <c r="AP209" s="20"/>
      <c r="AQ209" s="20"/>
      <c r="AR209" s="20"/>
    </row>
    <row r="210" spans="15:44">
      <c r="O210" s="18" t="str">
        <f t="shared" si="42"/>
        <v>-</v>
      </c>
      <c r="P210" s="19" t="str">
        <f t="shared" si="43"/>
        <v/>
      </c>
      <c r="Q210" s="20" t="str">
        <f t="shared" si="44"/>
        <v/>
      </c>
      <c r="R210" s="20" t="str">
        <f t="shared" si="45"/>
        <v/>
      </c>
      <c r="S210" s="20" t="str">
        <f t="shared" si="46"/>
        <v/>
      </c>
      <c r="T210" s="20" t="str">
        <f t="shared" si="47"/>
        <v/>
      </c>
      <c r="U210" s="20" t="str">
        <f t="shared" si="48"/>
        <v/>
      </c>
      <c r="W210" s="20"/>
      <c r="X210" s="20"/>
      <c r="Y210" s="20"/>
      <c r="AH210" s="18" t="str">
        <f t="shared" si="49"/>
        <v>-</v>
      </c>
      <c r="AI210" s="19" t="str">
        <f t="shared" si="50"/>
        <v/>
      </c>
      <c r="AJ210" s="20" t="str">
        <f t="shared" si="51"/>
        <v/>
      </c>
      <c r="AK210" s="20" t="str">
        <f t="shared" si="52"/>
        <v/>
      </c>
      <c r="AL210" s="20" t="str">
        <f t="shared" si="53"/>
        <v/>
      </c>
      <c r="AM210" s="20" t="str">
        <f t="shared" si="54"/>
        <v/>
      </c>
      <c r="AN210" s="20" t="str">
        <f t="shared" si="55"/>
        <v/>
      </c>
      <c r="AP210" s="20"/>
      <c r="AQ210" s="20"/>
      <c r="AR210" s="20"/>
    </row>
    <row r="211" spans="15:44">
      <c r="O211" s="18" t="str">
        <f t="shared" si="42"/>
        <v>-</v>
      </c>
      <c r="P211" s="19" t="str">
        <f t="shared" si="43"/>
        <v/>
      </c>
      <c r="Q211" s="20" t="str">
        <f t="shared" si="44"/>
        <v/>
      </c>
      <c r="R211" s="20" t="str">
        <f t="shared" si="45"/>
        <v/>
      </c>
      <c r="S211" s="20" t="str">
        <f t="shared" si="46"/>
        <v/>
      </c>
      <c r="T211" s="20" t="str">
        <f t="shared" si="47"/>
        <v/>
      </c>
      <c r="U211" s="20" t="str">
        <f t="shared" si="48"/>
        <v/>
      </c>
      <c r="W211" s="20"/>
      <c r="X211" s="20"/>
      <c r="Y211" s="20"/>
      <c r="AH211" s="18" t="str">
        <f t="shared" si="49"/>
        <v>-</v>
      </c>
      <c r="AI211" s="19" t="str">
        <f t="shared" si="50"/>
        <v/>
      </c>
      <c r="AJ211" s="20" t="str">
        <f t="shared" si="51"/>
        <v/>
      </c>
      <c r="AK211" s="20" t="str">
        <f t="shared" si="52"/>
        <v/>
      </c>
      <c r="AL211" s="20" t="str">
        <f t="shared" si="53"/>
        <v/>
      </c>
      <c r="AM211" s="20" t="str">
        <f t="shared" si="54"/>
        <v/>
      </c>
      <c r="AN211" s="20" t="str">
        <f t="shared" si="55"/>
        <v/>
      </c>
      <c r="AP211" s="20"/>
      <c r="AQ211" s="20"/>
      <c r="AR211" s="20"/>
    </row>
    <row r="212" spans="15:44">
      <c r="O212" s="18" t="str">
        <f t="shared" si="42"/>
        <v>-</v>
      </c>
      <c r="P212" s="19" t="str">
        <f t="shared" si="43"/>
        <v/>
      </c>
      <c r="Q212" s="20" t="str">
        <f t="shared" si="44"/>
        <v/>
      </c>
      <c r="R212" s="20" t="str">
        <f t="shared" si="45"/>
        <v/>
      </c>
      <c r="S212" s="20" t="str">
        <f t="shared" si="46"/>
        <v/>
      </c>
      <c r="T212" s="20" t="str">
        <f t="shared" si="47"/>
        <v/>
      </c>
      <c r="U212" s="20" t="str">
        <f t="shared" si="48"/>
        <v/>
      </c>
      <c r="W212" s="20"/>
      <c r="X212" s="20"/>
      <c r="Y212" s="20"/>
      <c r="AH212" s="18" t="str">
        <f t="shared" si="49"/>
        <v>-</v>
      </c>
      <c r="AI212" s="19" t="str">
        <f t="shared" si="50"/>
        <v/>
      </c>
      <c r="AJ212" s="20" t="str">
        <f t="shared" si="51"/>
        <v/>
      </c>
      <c r="AK212" s="20" t="str">
        <f t="shared" si="52"/>
        <v/>
      </c>
      <c r="AL212" s="20" t="str">
        <f t="shared" si="53"/>
        <v/>
      </c>
      <c r="AM212" s="20" t="str">
        <f t="shared" si="54"/>
        <v/>
      </c>
      <c r="AN212" s="20" t="str">
        <f t="shared" si="55"/>
        <v/>
      </c>
      <c r="AP212" s="20"/>
      <c r="AQ212" s="20"/>
      <c r="AR212" s="20"/>
    </row>
    <row r="213" spans="15:44">
      <c r="O213" s="18" t="str">
        <f t="shared" si="42"/>
        <v>-</v>
      </c>
      <c r="P213" s="19" t="str">
        <f t="shared" si="43"/>
        <v/>
      </c>
      <c r="Q213" s="20" t="str">
        <f t="shared" si="44"/>
        <v/>
      </c>
      <c r="R213" s="20" t="str">
        <f t="shared" si="45"/>
        <v/>
      </c>
      <c r="S213" s="20" t="str">
        <f t="shared" si="46"/>
        <v/>
      </c>
      <c r="T213" s="20" t="str">
        <f t="shared" si="47"/>
        <v/>
      </c>
      <c r="U213" s="20" t="str">
        <f t="shared" si="48"/>
        <v/>
      </c>
      <c r="W213" s="20"/>
      <c r="X213" s="20"/>
      <c r="Y213" s="20"/>
      <c r="AH213" s="18" t="str">
        <f t="shared" si="49"/>
        <v>-</v>
      </c>
      <c r="AI213" s="19" t="str">
        <f t="shared" si="50"/>
        <v/>
      </c>
      <c r="AJ213" s="20" t="str">
        <f t="shared" si="51"/>
        <v/>
      </c>
      <c r="AK213" s="20" t="str">
        <f t="shared" si="52"/>
        <v/>
      </c>
      <c r="AL213" s="20" t="str">
        <f t="shared" si="53"/>
        <v/>
      </c>
      <c r="AM213" s="20" t="str">
        <f t="shared" si="54"/>
        <v/>
      </c>
      <c r="AN213" s="20" t="str">
        <f t="shared" si="55"/>
        <v/>
      </c>
      <c r="AP213" s="20"/>
      <c r="AQ213" s="20"/>
      <c r="AR213" s="20"/>
    </row>
    <row r="214" spans="15:44">
      <c r="O214" s="18" t="str">
        <f t="shared" si="42"/>
        <v>-</v>
      </c>
      <c r="P214" s="19" t="str">
        <f t="shared" si="43"/>
        <v/>
      </c>
      <c r="Q214" s="20" t="str">
        <f t="shared" si="44"/>
        <v/>
      </c>
      <c r="R214" s="20" t="str">
        <f t="shared" si="45"/>
        <v/>
      </c>
      <c r="S214" s="20" t="str">
        <f t="shared" si="46"/>
        <v/>
      </c>
      <c r="T214" s="20" t="str">
        <f t="shared" si="47"/>
        <v/>
      </c>
      <c r="U214" s="20" t="str">
        <f t="shared" si="48"/>
        <v/>
      </c>
      <c r="W214" s="20"/>
      <c r="X214" s="20"/>
      <c r="Y214" s="20"/>
      <c r="AH214" s="18" t="str">
        <f t="shared" si="49"/>
        <v>-</v>
      </c>
      <c r="AI214" s="19" t="str">
        <f t="shared" si="50"/>
        <v/>
      </c>
      <c r="AJ214" s="20" t="str">
        <f t="shared" si="51"/>
        <v/>
      </c>
      <c r="AK214" s="20" t="str">
        <f t="shared" si="52"/>
        <v/>
      </c>
      <c r="AL214" s="20" t="str">
        <f t="shared" si="53"/>
        <v/>
      </c>
      <c r="AM214" s="20" t="str">
        <f t="shared" si="54"/>
        <v/>
      </c>
      <c r="AN214" s="20" t="str">
        <f t="shared" si="55"/>
        <v/>
      </c>
      <c r="AP214" s="20"/>
      <c r="AQ214" s="20"/>
      <c r="AR214" s="20"/>
    </row>
    <row r="215" spans="15:44">
      <c r="O215" s="18" t="str">
        <f t="shared" si="42"/>
        <v>-</v>
      </c>
      <c r="P215" s="19" t="str">
        <f t="shared" si="43"/>
        <v/>
      </c>
      <c r="Q215" s="20" t="str">
        <f t="shared" si="44"/>
        <v/>
      </c>
      <c r="R215" s="20" t="str">
        <f t="shared" si="45"/>
        <v/>
      </c>
      <c r="S215" s="20" t="str">
        <f t="shared" si="46"/>
        <v/>
      </c>
      <c r="T215" s="20" t="str">
        <f t="shared" si="47"/>
        <v/>
      </c>
      <c r="U215" s="20" t="str">
        <f t="shared" si="48"/>
        <v/>
      </c>
      <c r="W215" s="20"/>
      <c r="X215" s="20"/>
      <c r="Y215" s="20"/>
      <c r="AH215" s="18" t="str">
        <f t="shared" si="49"/>
        <v>-</v>
      </c>
      <c r="AI215" s="19" t="str">
        <f t="shared" si="50"/>
        <v/>
      </c>
      <c r="AJ215" s="20" t="str">
        <f t="shared" si="51"/>
        <v/>
      </c>
      <c r="AK215" s="20" t="str">
        <f t="shared" si="52"/>
        <v/>
      </c>
      <c r="AL215" s="20" t="str">
        <f t="shared" si="53"/>
        <v/>
      </c>
      <c r="AM215" s="20" t="str">
        <f t="shared" si="54"/>
        <v/>
      </c>
      <c r="AN215" s="20" t="str">
        <f t="shared" si="55"/>
        <v/>
      </c>
      <c r="AP215" s="20"/>
      <c r="AQ215" s="20"/>
      <c r="AR215" s="20"/>
    </row>
    <row r="216" spans="15:44">
      <c r="O216" s="18" t="str">
        <f t="shared" si="42"/>
        <v>-</v>
      </c>
      <c r="P216" s="19" t="str">
        <f t="shared" si="43"/>
        <v/>
      </c>
      <c r="Q216" s="20" t="str">
        <f t="shared" si="44"/>
        <v/>
      </c>
      <c r="R216" s="20" t="str">
        <f t="shared" si="45"/>
        <v/>
      </c>
      <c r="S216" s="20" t="str">
        <f t="shared" si="46"/>
        <v/>
      </c>
      <c r="T216" s="20" t="str">
        <f t="shared" si="47"/>
        <v/>
      </c>
      <c r="U216" s="20" t="str">
        <f t="shared" si="48"/>
        <v/>
      </c>
      <c r="W216" s="20"/>
      <c r="X216" s="20"/>
      <c r="Y216" s="20"/>
      <c r="AH216" s="18" t="str">
        <f t="shared" si="49"/>
        <v>-</v>
      </c>
      <c r="AI216" s="19" t="str">
        <f t="shared" si="50"/>
        <v/>
      </c>
      <c r="AJ216" s="20" t="str">
        <f t="shared" si="51"/>
        <v/>
      </c>
      <c r="AK216" s="20" t="str">
        <f t="shared" si="52"/>
        <v/>
      </c>
      <c r="AL216" s="20" t="str">
        <f t="shared" si="53"/>
        <v/>
      </c>
      <c r="AM216" s="20" t="str">
        <f t="shared" si="54"/>
        <v/>
      </c>
      <c r="AN216" s="20" t="str">
        <f t="shared" si="55"/>
        <v/>
      </c>
      <c r="AP216" s="20"/>
      <c r="AQ216" s="20"/>
      <c r="AR216" s="20"/>
    </row>
    <row r="217" spans="15:44">
      <c r="O217" s="18" t="str">
        <f t="shared" si="42"/>
        <v>-</v>
      </c>
      <c r="P217" s="19" t="str">
        <f t="shared" si="43"/>
        <v/>
      </c>
      <c r="Q217" s="20" t="str">
        <f t="shared" si="44"/>
        <v/>
      </c>
      <c r="R217" s="20" t="str">
        <f t="shared" si="45"/>
        <v/>
      </c>
      <c r="S217" s="20" t="str">
        <f t="shared" si="46"/>
        <v/>
      </c>
      <c r="T217" s="20" t="str">
        <f t="shared" si="47"/>
        <v/>
      </c>
      <c r="U217" s="20" t="str">
        <f t="shared" si="48"/>
        <v/>
      </c>
      <c r="W217" s="20"/>
      <c r="X217" s="20"/>
      <c r="Y217" s="20"/>
      <c r="AH217" s="18" t="str">
        <f t="shared" si="49"/>
        <v>-</v>
      </c>
      <c r="AI217" s="19" t="str">
        <f t="shared" si="50"/>
        <v/>
      </c>
      <c r="AJ217" s="20" t="str">
        <f t="shared" si="51"/>
        <v/>
      </c>
      <c r="AK217" s="20" t="str">
        <f t="shared" si="52"/>
        <v/>
      </c>
      <c r="AL217" s="20" t="str">
        <f t="shared" si="53"/>
        <v/>
      </c>
      <c r="AM217" s="20" t="str">
        <f t="shared" si="54"/>
        <v/>
      </c>
      <c r="AN217" s="20" t="str">
        <f t="shared" si="55"/>
        <v/>
      </c>
      <c r="AP217" s="20"/>
      <c r="AQ217" s="20"/>
      <c r="AR217" s="20"/>
    </row>
    <row r="218" spans="15:44">
      <c r="O218" s="18" t="str">
        <f t="shared" si="42"/>
        <v>-</v>
      </c>
      <c r="P218" s="19" t="str">
        <f t="shared" si="43"/>
        <v/>
      </c>
      <c r="Q218" s="20" t="str">
        <f t="shared" si="44"/>
        <v/>
      </c>
      <c r="R218" s="20" t="str">
        <f t="shared" si="45"/>
        <v/>
      </c>
      <c r="S218" s="20" t="str">
        <f t="shared" si="46"/>
        <v/>
      </c>
      <c r="T218" s="20" t="str">
        <f t="shared" si="47"/>
        <v/>
      </c>
      <c r="U218" s="20" t="str">
        <f t="shared" si="48"/>
        <v/>
      </c>
      <c r="W218" s="20"/>
      <c r="X218" s="20"/>
      <c r="Y218" s="20"/>
      <c r="AH218" s="18" t="str">
        <f t="shared" si="49"/>
        <v>-</v>
      </c>
      <c r="AI218" s="19" t="str">
        <f t="shared" si="50"/>
        <v/>
      </c>
      <c r="AJ218" s="20" t="str">
        <f t="shared" si="51"/>
        <v/>
      </c>
      <c r="AK218" s="20" t="str">
        <f t="shared" si="52"/>
        <v/>
      </c>
      <c r="AL218" s="20" t="str">
        <f t="shared" si="53"/>
        <v/>
      </c>
      <c r="AM218" s="20" t="str">
        <f t="shared" si="54"/>
        <v/>
      </c>
      <c r="AN218" s="20" t="str">
        <f t="shared" si="55"/>
        <v/>
      </c>
      <c r="AP218" s="20"/>
      <c r="AQ218" s="20"/>
      <c r="AR218" s="20"/>
    </row>
    <row r="219" spans="15:44">
      <c r="O219" s="18" t="str">
        <f t="shared" si="42"/>
        <v>-</v>
      </c>
      <c r="P219" s="19" t="str">
        <f t="shared" si="43"/>
        <v/>
      </c>
      <c r="Q219" s="20" t="str">
        <f t="shared" si="44"/>
        <v/>
      </c>
      <c r="R219" s="20" t="str">
        <f t="shared" si="45"/>
        <v/>
      </c>
      <c r="S219" s="20" t="str">
        <f t="shared" si="46"/>
        <v/>
      </c>
      <c r="T219" s="20" t="str">
        <f t="shared" si="47"/>
        <v/>
      </c>
      <c r="U219" s="20" t="str">
        <f t="shared" si="48"/>
        <v/>
      </c>
      <c r="W219" s="20"/>
      <c r="X219" s="20"/>
      <c r="Y219" s="20"/>
      <c r="AH219" s="18" t="str">
        <f t="shared" si="49"/>
        <v>-</v>
      </c>
      <c r="AI219" s="19" t="str">
        <f t="shared" si="50"/>
        <v/>
      </c>
      <c r="AJ219" s="20" t="str">
        <f t="shared" si="51"/>
        <v/>
      </c>
      <c r="AK219" s="20" t="str">
        <f t="shared" si="52"/>
        <v/>
      </c>
      <c r="AL219" s="20" t="str">
        <f t="shared" si="53"/>
        <v/>
      </c>
      <c r="AM219" s="20" t="str">
        <f t="shared" si="54"/>
        <v/>
      </c>
      <c r="AN219" s="20" t="str">
        <f t="shared" si="55"/>
        <v/>
      </c>
      <c r="AP219" s="20"/>
      <c r="AQ219" s="20"/>
      <c r="AR219" s="20"/>
    </row>
    <row r="220" spans="15:44">
      <c r="O220" s="18" t="str">
        <f t="shared" si="42"/>
        <v>-</v>
      </c>
      <c r="P220" s="19" t="str">
        <f t="shared" si="43"/>
        <v/>
      </c>
      <c r="Q220" s="20" t="str">
        <f t="shared" si="44"/>
        <v/>
      </c>
      <c r="R220" s="20" t="str">
        <f t="shared" si="45"/>
        <v/>
      </c>
      <c r="S220" s="20" t="str">
        <f t="shared" si="46"/>
        <v/>
      </c>
      <c r="T220" s="20" t="str">
        <f t="shared" si="47"/>
        <v/>
      </c>
      <c r="U220" s="20" t="str">
        <f t="shared" si="48"/>
        <v/>
      </c>
      <c r="W220" s="20"/>
      <c r="X220" s="20"/>
      <c r="Y220" s="20"/>
      <c r="AH220" s="18" t="str">
        <f t="shared" si="49"/>
        <v>-</v>
      </c>
      <c r="AI220" s="19" t="str">
        <f t="shared" si="50"/>
        <v/>
      </c>
      <c r="AJ220" s="20" t="str">
        <f t="shared" si="51"/>
        <v/>
      </c>
      <c r="AK220" s="20" t="str">
        <f t="shared" si="52"/>
        <v/>
      </c>
      <c r="AL220" s="20" t="str">
        <f t="shared" si="53"/>
        <v/>
      </c>
      <c r="AM220" s="20" t="str">
        <f t="shared" si="54"/>
        <v/>
      </c>
      <c r="AN220" s="20" t="str">
        <f t="shared" si="55"/>
        <v/>
      </c>
      <c r="AP220" s="20"/>
      <c r="AQ220" s="20"/>
      <c r="AR220" s="20"/>
    </row>
    <row r="221" spans="15:44">
      <c r="O221" s="18" t="str">
        <f t="shared" si="42"/>
        <v>-</v>
      </c>
      <c r="P221" s="19" t="str">
        <f t="shared" si="43"/>
        <v/>
      </c>
      <c r="Q221" s="20" t="str">
        <f t="shared" si="44"/>
        <v/>
      </c>
      <c r="R221" s="20" t="str">
        <f t="shared" si="45"/>
        <v/>
      </c>
      <c r="S221" s="20" t="str">
        <f t="shared" si="46"/>
        <v/>
      </c>
      <c r="T221" s="20" t="str">
        <f t="shared" si="47"/>
        <v/>
      </c>
      <c r="U221" s="20" t="str">
        <f t="shared" si="48"/>
        <v/>
      </c>
      <c r="W221" s="20"/>
      <c r="X221" s="20"/>
      <c r="Y221" s="20"/>
      <c r="AH221" s="18" t="str">
        <f t="shared" si="49"/>
        <v>-</v>
      </c>
      <c r="AI221" s="19" t="str">
        <f t="shared" si="50"/>
        <v/>
      </c>
      <c r="AJ221" s="20" t="str">
        <f t="shared" si="51"/>
        <v/>
      </c>
      <c r="AK221" s="20" t="str">
        <f t="shared" si="52"/>
        <v/>
      </c>
      <c r="AL221" s="20" t="str">
        <f t="shared" si="53"/>
        <v/>
      </c>
      <c r="AM221" s="20" t="str">
        <f t="shared" si="54"/>
        <v/>
      </c>
      <c r="AN221" s="20" t="str">
        <f t="shared" si="55"/>
        <v/>
      </c>
      <c r="AP221" s="20"/>
      <c r="AQ221" s="20"/>
      <c r="AR221" s="20"/>
    </row>
    <row r="222" spans="15:44">
      <c r="O222" s="18" t="str">
        <f t="shared" si="42"/>
        <v>-</v>
      </c>
      <c r="P222" s="19" t="str">
        <f t="shared" si="43"/>
        <v/>
      </c>
      <c r="Q222" s="20" t="str">
        <f t="shared" si="44"/>
        <v/>
      </c>
      <c r="R222" s="20" t="str">
        <f t="shared" si="45"/>
        <v/>
      </c>
      <c r="S222" s="20" t="str">
        <f t="shared" si="46"/>
        <v/>
      </c>
      <c r="T222" s="20" t="str">
        <f t="shared" si="47"/>
        <v/>
      </c>
      <c r="U222" s="20" t="str">
        <f t="shared" si="48"/>
        <v/>
      </c>
      <c r="W222" s="20"/>
      <c r="X222" s="20"/>
      <c r="Y222" s="20"/>
      <c r="AH222" s="18" t="str">
        <f t="shared" si="49"/>
        <v>-</v>
      </c>
      <c r="AI222" s="19" t="str">
        <f t="shared" si="50"/>
        <v/>
      </c>
      <c r="AJ222" s="20" t="str">
        <f t="shared" si="51"/>
        <v/>
      </c>
      <c r="AK222" s="20" t="str">
        <f t="shared" si="52"/>
        <v/>
      </c>
      <c r="AL222" s="20" t="str">
        <f t="shared" si="53"/>
        <v/>
      </c>
      <c r="AM222" s="20" t="str">
        <f t="shared" si="54"/>
        <v/>
      </c>
      <c r="AN222" s="20" t="str">
        <f t="shared" si="55"/>
        <v/>
      </c>
      <c r="AP222" s="20"/>
      <c r="AQ222" s="20"/>
      <c r="AR222" s="20"/>
    </row>
    <row r="223" spans="15:44">
      <c r="O223" s="18" t="str">
        <f t="shared" si="42"/>
        <v>-</v>
      </c>
      <c r="P223" s="19" t="str">
        <f t="shared" si="43"/>
        <v/>
      </c>
      <c r="Q223" s="20" t="str">
        <f t="shared" si="44"/>
        <v/>
      </c>
      <c r="R223" s="20" t="str">
        <f t="shared" si="45"/>
        <v/>
      </c>
      <c r="S223" s="20" t="str">
        <f t="shared" si="46"/>
        <v/>
      </c>
      <c r="T223" s="20" t="str">
        <f t="shared" si="47"/>
        <v/>
      </c>
      <c r="U223" s="20" t="str">
        <f t="shared" si="48"/>
        <v/>
      </c>
      <c r="W223" s="20"/>
      <c r="X223" s="20"/>
      <c r="Y223" s="20"/>
      <c r="AH223" s="18" t="str">
        <f t="shared" si="49"/>
        <v>-</v>
      </c>
      <c r="AI223" s="19" t="str">
        <f t="shared" si="50"/>
        <v/>
      </c>
      <c r="AJ223" s="20" t="str">
        <f t="shared" si="51"/>
        <v/>
      </c>
      <c r="AK223" s="20" t="str">
        <f t="shared" si="52"/>
        <v/>
      </c>
      <c r="AL223" s="20" t="str">
        <f t="shared" si="53"/>
        <v/>
      </c>
      <c r="AM223" s="20" t="str">
        <f t="shared" si="54"/>
        <v/>
      </c>
      <c r="AN223" s="20" t="str">
        <f t="shared" si="55"/>
        <v/>
      </c>
      <c r="AP223" s="20"/>
      <c r="AQ223" s="20"/>
      <c r="AR223" s="20"/>
    </row>
    <row r="224" spans="15:44">
      <c r="O224" s="18" t="str">
        <f t="shared" si="42"/>
        <v>-</v>
      </c>
      <c r="P224" s="19" t="str">
        <f t="shared" si="43"/>
        <v/>
      </c>
      <c r="Q224" s="20" t="str">
        <f t="shared" si="44"/>
        <v/>
      </c>
      <c r="R224" s="20" t="str">
        <f t="shared" si="45"/>
        <v/>
      </c>
      <c r="S224" s="20" t="str">
        <f t="shared" si="46"/>
        <v/>
      </c>
      <c r="T224" s="20" t="str">
        <f t="shared" si="47"/>
        <v/>
      </c>
      <c r="U224" s="20" t="str">
        <f t="shared" si="48"/>
        <v/>
      </c>
      <c r="W224" s="20"/>
      <c r="X224" s="20"/>
      <c r="Y224" s="20"/>
      <c r="AH224" s="18" t="str">
        <f t="shared" si="49"/>
        <v>-</v>
      </c>
      <c r="AI224" s="19" t="str">
        <f t="shared" si="50"/>
        <v/>
      </c>
      <c r="AJ224" s="20" t="str">
        <f t="shared" si="51"/>
        <v/>
      </c>
      <c r="AK224" s="20" t="str">
        <f t="shared" si="52"/>
        <v/>
      </c>
      <c r="AL224" s="20" t="str">
        <f t="shared" si="53"/>
        <v/>
      </c>
      <c r="AM224" s="20" t="str">
        <f t="shared" si="54"/>
        <v/>
      </c>
      <c r="AN224" s="20" t="str">
        <f t="shared" si="55"/>
        <v/>
      </c>
      <c r="AP224" s="20"/>
      <c r="AQ224" s="20"/>
      <c r="AR224" s="20"/>
    </row>
    <row r="225" spans="15:44">
      <c r="O225" s="18" t="str">
        <f t="shared" si="42"/>
        <v>-</v>
      </c>
      <c r="P225" s="19" t="str">
        <f t="shared" si="43"/>
        <v/>
      </c>
      <c r="Q225" s="20" t="str">
        <f t="shared" si="44"/>
        <v/>
      </c>
      <c r="R225" s="20" t="str">
        <f t="shared" si="45"/>
        <v/>
      </c>
      <c r="S225" s="20" t="str">
        <f t="shared" si="46"/>
        <v/>
      </c>
      <c r="T225" s="20" t="str">
        <f t="shared" si="47"/>
        <v/>
      </c>
      <c r="U225" s="20" t="str">
        <f t="shared" si="48"/>
        <v/>
      </c>
      <c r="W225" s="20"/>
      <c r="X225" s="20"/>
      <c r="Y225" s="20"/>
      <c r="AH225" s="18" t="str">
        <f t="shared" si="49"/>
        <v>-</v>
      </c>
      <c r="AI225" s="19" t="str">
        <f t="shared" si="50"/>
        <v/>
      </c>
      <c r="AJ225" s="20" t="str">
        <f t="shared" si="51"/>
        <v/>
      </c>
      <c r="AK225" s="20" t="str">
        <f t="shared" si="52"/>
        <v/>
      </c>
      <c r="AL225" s="20" t="str">
        <f t="shared" si="53"/>
        <v/>
      </c>
      <c r="AM225" s="20" t="str">
        <f t="shared" si="54"/>
        <v/>
      </c>
      <c r="AN225" s="20" t="str">
        <f t="shared" si="55"/>
        <v/>
      </c>
      <c r="AP225" s="20"/>
      <c r="AQ225" s="20"/>
      <c r="AR225" s="20"/>
    </row>
    <row r="226" spans="15:44">
      <c r="O226" s="18" t="str">
        <f t="shared" si="42"/>
        <v>-</v>
      </c>
      <c r="P226" s="19" t="str">
        <f t="shared" si="43"/>
        <v/>
      </c>
      <c r="Q226" s="20" t="str">
        <f t="shared" si="44"/>
        <v/>
      </c>
      <c r="R226" s="20" t="str">
        <f t="shared" si="45"/>
        <v/>
      </c>
      <c r="S226" s="20" t="str">
        <f t="shared" si="46"/>
        <v/>
      </c>
      <c r="T226" s="20" t="str">
        <f t="shared" si="47"/>
        <v/>
      </c>
      <c r="U226" s="20" t="str">
        <f t="shared" si="48"/>
        <v/>
      </c>
      <c r="W226" s="20"/>
      <c r="X226" s="20"/>
      <c r="Y226" s="20"/>
      <c r="AH226" s="18" t="str">
        <f t="shared" si="49"/>
        <v>-</v>
      </c>
      <c r="AI226" s="19" t="str">
        <f t="shared" si="50"/>
        <v/>
      </c>
      <c r="AJ226" s="20" t="str">
        <f t="shared" si="51"/>
        <v/>
      </c>
      <c r="AK226" s="20" t="str">
        <f t="shared" si="52"/>
        <v/>
      </c>
      <c r="AL226" s="20" t="str">
        <f t="shared" si="53"/>
        <v/>
      </c>
      <c r="AM226" s="20" t="str">
        <f t="shared" si="54"/>
        <v/>
      </c>
      <c r="AN226" s="20" t="str">
        <f t="shared" si="55"/>
        <v/>
      </c>
      <c r="AP226" s="20"/>
      <c r="AQ226" s="20"/>
      <c r="AR226" s="20"/>
    </row>
    <row r="227" spans="15:44">
      <c r="O227" s="18" t="str">
        <f t="shared" si="42"/>
        <v>-</v>
      </c>
      <c r="P227" s="19" t="str">
        <f t="shared" si="43"/>
        <v/>
      </c>
      <c r="Q227" s="20" t="str">
        <f t="shared" si="44"/>
        <v/>
      </c>
      <c r="R227" s="20" t="str">
        <f t="shared" si="45"/>
        <v/>
      </c>
      <c r="S227" s="20" t="str">
        <f t="shared" si="46"/>
        <v/>
      </c>
      <c r="T227" s="20" t="str">
        <f t="shared" si="47"/>
        <v/>
      </c>
      <c r="U227" s="20" t="str">
        <f t="shared" si="48"/>
        <v/>
      </c>
      <c r="W227" s="20"/>
      <c r="X227" s="20"/>
      <c r="Y227" s="20"/>
      <c r="AH227" s="18" t="str">
        <f t="shared" si="49"/>
        <v>-</v>
      </c>
      <c r="AI227" s="19" t="str">
        <f t="shared" si="50"/>
        <v/>
      </c>
      <c r="AJ227" s="20" t="str">
        <f t="shared" si="51"/>
        <v/>
      </c>
      <c r="AK227" s="20" t="str">
        <f t="shared" si="52"/>
        <v/>
      </c>
      <c r="AL227" s="20" t="str">
        <f t="shared" si="53"/>
        <v/>
      </c>
      <c r="AM227" s="20" t="str">
        <f t="shared" si="54"/>
        <v/>
      </c>
      <c r="AN227" s="20" t="str">
        <f t="shared" si="55"/>
        <v/>
      </c>
      <c r="AP227" s="20"/>
      <c r="AQ227" s="20"/>
      <c r="AR227" s="20"/>
    </row>
    <row r="228" spans="15:44">
      <c r="O228" s="18" t="str">
        <f t="shared" si="42"/>
        <v>-</v>
      </c>
      <c r="P228" s="19" t="str">
        <f t="shared" si="43"/>
        <v/>
      </c>
      <c r="Q228" s="20" t="str">
        <f t="shared" si="44"/>
        <v/>
      </c>
      <c r="R228" s="20" t="str">
        <f t="shared" si="45"/>
        <v/>
      </c>
      <c r="S228" s="20" t="str">
        <f t="shared" si="46"/>
        <v/>
      </c>
      <c r="T228" s="20" t="str">
        <f t="shared" si="47"/>
        <v/>
      </c>
      <c r="U228" s="20" t="str">
        <f t="shared" si="48"/>
        <v/>
      </c>
      <c r="W228" s="20"/>
      <c r="X228" s="20"/>
      <c r="Y228" s="20"/>
      <c r="AH228" s="18" t="str">
        <f t="shared" si="49"/>
        <v>-</v>
      </c>
      <c r="AI228" s="19" t="str">
        <f t="shared" si="50"/>
        <v/>
      </c>
      <c r="AJ228" s="20" t="str">
        <f t="shared" si="51"/>
        <v/>
      </c>
      <c r="AK228" s="20" t="str">
        <f t="shared" si="52"/>
        <v/>
      </c>
      <c r="AL228" s="20" t="str">
        <f t="shared" si="53"/>
        <v/>
      </c>
      <c r="AM228" s="20" t="str">
        <f t="shared" si="54"/>
        <v/>
      </c>
      <c r="AN228" s="20" t="str">
        <f t="shared" si="55"/>
        <v/>
      </c>
      <c r="AP228" s="20"/>
      <c r="AQ228" s="20"/>
      <c r="AR228" s="20"/>
    </row>
    <row r="229" spans="15:44">
      <c r="O229" s="18" t="str">
        <f t="shared" si="42"/>
        <v>-</v>
      </c>
      <c r="P229" s="19" t="str">
        <f t="shared" si="43"/>
        <v/>
      </c>
      <c r="Q229" s="20" t="str">
        <f t="shared" si="44"/>
        <v/>
      </c>
      <c r="R229" s="20" t="str">
        <f t="shared" si="45"/>
        <v/>
      </c>
      <c r="S229" s="20" t="str">
        <f t="shared" si="46"/>
        <v/>
      </c>
      <c r="T229" s="20" t="str">
        <f t="shared" si="47"/>
        <v/>
      </c>
      <c r="U229" s="20" t="str">
        <f t="shared" si="48"/>
        <v/>
      </c>
      <c r="W229" s="20"/>
      <c r="X229" s="20"/>
      <c r="Y229" s="20"/>
      <c r="AH229" s="18" t="str">
        <f t="shared" si="49"/>
        <v>-</v>
      </c>
      <c r="AI229" s="19" t="str">
        <f t="shared" si="50"/>
        <v/>
      </c>
      <c r="AJ229" s="20" t="str">
        <f t="shared" si="51"/>
        <v/>
      </c>
      <c r="AK229" s="20" t="str">
        <f t="shared" si="52"/>
        <v/>
      </c>
      <c r="AL229" s="20" t="str">
        <f t="shared" si="53"/>
        <v/>
      </c>
      <c r="AM229" s="20" t="str">
        <f t="shared" si="54"/>
        <v/>
      </c>
      <c r="AN229" s="20" t="str">
        <f t="shared" si="55"/>
        <v/>
      </c>
      <c r="AP229" s="20"/>
      <c r="AQ229" s="20"/>
      <c r="AR229" s="20"/>
    </row>
    <row r="230" spans="15:44">
      <c r="O230" s="18" t="str">
        <f t="shared" si="42"/>
        <v>-</v>
      </c>
      <c r="P230" s="19" t="str">
        <f t="shared" si="43"/>
        <v/>
      </c>
      <c r="Q230" s="20" t="str">
        <f t="shared" si="44"/>
        <v/>
      </c>
      <c r="R230" s="20" t="str">
        <f t="shared" si="45"/>
        <v/>
      </c>
      <c r="S230" s="20" t="str">
        <f t="shared" si="46"/>
        <v/>
      </c>
      <c r="T230" s="20" t="str">
        <f t="shared" si="47"/>
        <v/>
      </c>
      <c r="U230" s="20" t="str">
        <f t="shared" si="48"/>
        <v/>
      </c>
      <c r="W230" s="20"/>
      <c r="X230" s="20"/>
      <c r="Y230" s="20"/>
      <c r="AH230" s="18" t="str">
        <f t="shared" si="49"/>
        <v>-</v>
      </c>
      <c r="AI230" s="19" t="str">
        <f t="shared" si="50"/>
        <v/>
      </c>
      <c r="AJ230" s="20" t="str">
        <f t="shared" si="51"/>
        <v/>
      </c>
      <c r="AK230" s="20" t="str">
        <f t="shared" si="52"/>
        <v/>
      </c>
      <c r="AL230" s="20" t="str">
        <f t="shared" si="53"/>
        <v/>
      </c>
      <c r="AM230" s="20" t="str">
        <f t="shared" si="54"/>
        <v/>
      </c>
      <c r="AN230" s="20" t="str">
        <f t="shared" si="55"/>
        <v/>
      </c>
      <c r="AP230" s="20"/>
      <c r="AQ230" s="20"/>
      <c r="AR230" s="20"/>
    </row>
    <row r="231" spans="15:44">
      <c r="O231" s="18" t="str">
        <f t="shared" si="42"/>
        <v>-</v>
      </c>
      <c r="P231" s="19" t="str">
        <f t="shared" si="43"/>
        <v/>
      </c>
      <c r="Q231" s="20" t="str">
        <f t="shared" si="44"/>
        <v/>
      </c>
      <c r="R231" s="20" t="str">
        <f t="shared" si="45"/>
        <v/>
      </c>
      <c r="S231" s="20" t="str">
        <f t="shared" si="46"/>
        <v/>
      </c>
      <c r="T231" s="20" t="str">
        <f t="shared" si="47"/>
        <v/>
      </c>
      <c r="U231" s="20" t="str">
        <f t="shared" si="48"/>
        <v/>
      </c>
      <c r="W231" s="20"/>
      <c r="X231" s="20"/>
      <c r="Y231" s="20"/>
      <c r="AH231" s="18" t="str">
        <f t="shared" si="49"/>
        <v>-</v>
      </c>
      <c r="AI231" s="19" t="str">
        <f t="shared" si="50"/>
        <v/>
      </c>
      <c r="AJ231" s="20" t="str">
        <f t="shared" si="51"/>
        <v/>
      </c>
      <c r="AK231" s="20" t="str">
        <f t="shared" si="52"/>
        <v/>
      </c>
      <c r="AL231" s="20" t="str">
        <f t="shared" si="53"/>
        <v/>
      </c>
      <c r="AM231" s="20" t="str">
        <f t="shared" si="54"/>
        <v/>
      </c>
      <c r="AN231" s="20" t="str">
        <f t="shared" si="55"/>
        <v/>
      </c>
      <c r="AP231" s="20"/>
      <c r="AQ231" s="20"/>
      <c r="AR231" s="20"/>
    </row>
    <row r="232" spans="15:44">
      <c r="O232" s="18" t="str">
        <f t="shared" si="42"/>
        <v>-</v>
      </c>
      <c r="P232" s="19" t="str">
        <f t="shared" si="43"/>
        <v/>
      </c>
      <c r="Q232" s="20" t="str">
        <f t="shared" si="44"/>
        <v/>
      </c>
      <c r="R232" s="20" t="str">
        <f t="shared" si="45"/>
        <v/>
      </c>
      <c r="S232" s="20" t="str">
        <f t="shared" si="46"/>
        <v/>
      </c>
      <c r="T232" s="20" t="str">
        <f t="shared" si="47"/>
        <v/>
      </c>
      <c r="U232" s="20" t="str">
        <f t="shared" si="48"/>
        <v/>
      </c>
      <c r="W232" s="20"/>
      <c r="X232" s="20"/>
      <c r="Y232" s="20"/>
      <c r="AH232" s="18" t="str">
        <f t="shared" si="49"/>
        <v>-</v>
      </c>
      <c r="AI232" s="19" t="str">
        <f t="shared" si="50"/>
        <v/>
      </c>
      <c r="AJ232" s="20" t="str">
        <f t="shared" si="51"/>
        <v/>
      </c>
      <c r="AK232" s="20" t="str">
        <f t="shared" si="52"/>
        <v/>
      </c>
      <c r="AL232" s="20" t="str">
        <f t="shared" si="53"/>
        <v/>
      </c>
      <c r="AM232" s="20" t="str">
        <f t="shared" si="54"/>
        <v/>
      </c>
      <c r="AN232" s="20" t="str">
        <f t="shared" si="55"/>
        <v/>
      </c>
      <c r="AP232" s="20"/>
      <c r="AQ232" s="20"/>
      <c r="AR232" s="20"/>
    </row>
    <row r="233" spans="15:44">
      <c r="O233" s="18" t="str">
        <f t="shared" si="42"/>
        <v>-</v>
      </c>
      <c r="P233" s="19" t="str">
        <f t="shared" si="43"/>
        <v/>
      </c>
      <c r="Q233" s="20" t="str">
        <f t="shared" si="44"/>
        <v/>
      </c>
      <c r="R233" s="20" t="str">
        <f t="shared" si="45"/>
        <v/>
      </c>
      <c r="S233" s="20" t="str">
        <f t="shared" si="46"/>
        <v/>
      </c>
      <c r="T233" s="20" t="str">
        <f t="shared" si="47"/>
        <v/>
      </c>
      <c r="U233" s="20" t="str">
        <f t="shared" si="48"/>
        <v/>
      </c>
      <c r="W233" s="20"/>
      <c r="X233" s="20"/>
      <c r="Y233" s="20"/>
      <c r="AH233" s="18" t="str">
        <f t="shared" si="49"/>
        <v>-</v>
      </c>
      <c r="AI233" s="19" t="str">
        <f t="shared" si="50"/>
        <v/>
      </c>
      <c r="AJ233" s="20" t="str">
        <f t="shared" si="51"/>
        <v/>
      </c>
      <c r="AK233" s="20" t="str">
        <f t="shared" si="52"/>
        <v/>
      </c>
      <c r="AL233" s="20" t="str">
        <f t="shared" si="53"/>
        <v/>
      </c>
      <c r="AM233" s="20" t="str">
        <f t="shared" si="54"/>
        <v/>
      </c>
      <c r="AN233" s="20" t="str">
        <f t="shared" si="55"/>
        <v/>
      </c>
      <c r="AP233" s="20"/>
      <c r="AQ233" s="20"/>
      <c r="AR233" s="20"/>
    </row>
    <row r="234" spans="15:44">
      <c r="O234" s="18" t="str">
        <f t="shared" si="42"/>
        <v>-</v>
      </c>
      <c r="P234" s="19" t="str">
        <f t="shared" si="43"/>
        <v/>
      </c>
      <c r="Q234" s="20" t="str">
        <f t="shared" si="44"/>
        <v/>
      </c>
      <c r="R234" s="20" t="str">
        <f t="shared" si="45"/>
        <v/>
      </c>
      <c r="S234" s="20" t="str">
        <f t="shared" si="46"/>
        <v/>
      </c>
      <c r="T234" s="20" t="str">
        <f t="shared" si="47"/>
        <v/>
      </c>
      <c r="U234" s="20" t="str">
        <f t="shared" si="48"/>
        <v/>
      </c>
      <c r="W234" s="20"/>
      <c r="X234" s="20"/>
      <c r="Y234" s="20"/>
      <c r="AH234" s="18" t="str">
        <f t="shared" si="49"/>
        <v>-</v>
      </c>
      <c r="AI234" s="19" t="str">
        <f t="shared" si="50"/>
        <v/>
      </c>
      <c r="AJ234" s="20" t="str">
        <f t="shared" si="51"/>
        <v/>
      </c>
      <c r="AK234" s="20" t="str">
        <f t="shared" si="52"/>
        <v/>
      </c>
      <c r="AL234" s="20" t="str">
        <f t="shared" si="53"/>
        <v/>
      </c>
      <c r="AM234" s="20" t="str">
        <f t="shared" si="54"/>
        <v/>
      </c>
      <c r="AN234" s="20" t="str">
        <f t="shared" si="55"/>
        <v/>
      </c>
      <c r="AP234" s="20"/>
      <c r="AQ234" s="20"/>
      <c r="AR234" s="20"/>
    </row>
    <row r="235" spans="15:44">
      <c r="O235" s="18" t="str">
        <f t="shared" si="42"/>
        <v>-</v>
      </c>
      <c r="P235" s="19" t="str">
        <f t="shared" si="43"/>
        <v/>
      </c>
      <c r="Q235" s="20" t="str">
        <f t="shared" si="44"/>
        <v/>
      </c>
      <c r="R235" s="20" t="str">
        <f t="shared" si="45"/>
        <v/>
      </c>
      <c r="S235" s="20" t="str">
        <f t="shared" si="46"/>
        <v/>
      </c>
      <c r="T235" s="20" t="str">
        <f t="shared" si="47"/>
        <v/>
      </c>
      <c r="U235" s="20" t="str">
        <f t="shared" si="48"/>
        <v/>
      </c>
      <c r="W235" s="20"/>
      <c r="X235" s="20"/>
      <c r="Y235" s="20"/>
      <c r="AH235" s="18" t="str">
        <f t="shared" si="49"/>
        <v>-</v>
      </c>
      <c r="AI235" s="19" t="str">
        <f t="shared" si="50"/>
        <v/>
      </c>
      <c r="AJ235" s="20" t="str">
        <f t="shared" si="51"/>
        <v/>
      </c>
      <c r="AK235" s="20" t="str">
        <f t="shared" si="52"/>
        <v/>
      </c>
      <c r="AL235" s="20" t="str">
        <f t="shared" si="53"/>
        <v/>
      </c>
      <c r="AM235" s="20" t="str">
        <f t="shared" si="54"/>
        <v/>
      </c>
      <c r="AN235" s="20" t="str">
        <f t="shared" si="55"/>
        <v/>
      </c>
      <c r="AP235" s="20"/>
      <c r="AQ235" s="20"/>
      <c r="AR235" s="20"/>
    </row>
    <row r="236" spans="15:44">
      <c r="O236" s="18" t="str">
        <f t="shared" si="42"/>
        <v>-</v>
      </c>
      <c r="P236" s="19" t="str">
        <f t="shared" si="43"/>
        <v/>
      </c>
      <c r="Q236" s="20" t="str">
        <f t="shared" si="44"/>
        <v/>
      </c>
      <c r="R236" s="20" t="str">
        <f t="shared" si="45"/>
        <v/>
      </c>
      <c r="S236" s="20" t="str">
        <f t="shared" si="46"/>
        <v/>
      </c>
      <c r="T236" s="20" t="str">
        <f t="shared" si="47"/>
        <v/>
      </c>
      <c r="U236" s="20" t="str">
        <f t="shared" si="48"/>
        <v/>
      </c>
      <c r="W236" s="20"/>
      <c r="X236" s="20"/>
      <c r="Y236" s="20"/>
      <c r="AH236" s="18" t="str">
        <f t="shared" si="49"/>
        <v>-</v>
      </c>
      <c r="AI236" s="19" t="str">
        <f t="shared" si="50"/>
        <v/>
      </c>
      <c r="AJ236" s="20" t="str">
        <f t="shared" si="51"/>
        <v/>
      </c>
      <c r="AK236" s="20" t="str">
        <f t="shared" si="52"/>
        <v/>
      </c>
      <c r="AL236" s="20" t="str">
        <f t="shared" si="53"/>
        <v/>
      </c>
      <c r="AM236" s="20" t="str">
        <f t="shared" si="54"/>
        <v/>
      </c>
      <c r="AN236" s="20" t="str">
        <f t="shared" si="55"/>
        <v/>
      </c>
      <c r="AP236" s="20"/>
      <c r="AQ236" s="20"/>
      <c r="AR236" s="20"/>
    </row>
    <row r="237" spans="15:44">
      <c r="O237" s="18" t="str">
        <f t="shared" si="42"/>
        <v>-</v>
      </c>
      <c r="P237" s="19" t="str">
        <f t="shared" si="43"/>
        <v/>
      </c>
      <c r="Q237" s="20" t="str">
        <f t="shared" si="44"/>
        <v/>
      </c>
      <c r="R237" s="20" t="str">
        <f t="shared" si="45"/>
        <v/>
      </c>
      <c r="S237" s="20" t="str">
        <f t="shared" si="46"/>
        <v/>
      </c>
      <c r="T237" s="20" t="str">
        <f t="shared" si="47"/>
        <v/>
      </c>
      <c r="U237" s="20" t="str">
        <f t="shared" si="48"/>
        <v/>
      </c>
      <c r="W237" s="20"/>
      <c r="X237" s="20"/>
      <c r="Y237" s="20"/>
      <c r="AH237" s="18" t="str">
        <f t="shared" si="49"/>
        <v>-</v>
      </c>
      <c r="AI237" s="19" t="str">
        <f t="shared" si="50"/>
        <v/>
      </c>
      <c r="AJ237" s="20" t="str">
        <f t="shared" si="51"/>
        <v/>
      </c>
      <c r="AK237" s="20" t="str">
        <f t="shared" si="52"/>
        <v/>
      </c>
      <c r="AL237" s="20" t="str">
        <f t="shared" si="53"/>
        <v/>
      </c>
      <c r="AM237" s="20" t="str">
        <f t="shared" si="54"/>
        <v/>
      </c>
      <c r="AN237" s="20" t="str">
        <f t="shared" si="55"/>
        <v/>
      </c>
      <c r="AP237" s="20"/>
      <c r="AQ237" s="20"/>
      <c r="AR237" s="20"/>
    </row>
    <row r="238" spans="15:44">
      <c r="O238" s="18" t="str">
        <f t="shared" si="42"/>
        <v>-</v>
      </c>
      <c r="P238" s="19" t="str">
        <f t="shared" si="43"/>
        <v/>
      </c>
      <c r="Q238" s="20" t="str">
        <f t="shared" si="44"/>
        <v/>
      </c>
      <c r="R238" s="20" t="str">
        <f t="shared" si="45"/>
        <v/>
      </c>
      <c r="S238" s="20" t="str">
        <f t="shared" si="46"/>
        <v/>
      </c>
      <c r="T238" s="20" t="str">
        <f t="shared" si="47"/>
        <v/>
      </c>
      <c r="U238" s="20" t="str">
        <f t="shared" si="48"/>
        <v/>
      </c>
      <c r="W238" s="20"/>
      <c r="X238" s="20"/>
      <c r="Y238" s="20"/>
      <c r="AH238" s="18" t="str">
        <f t="shared" si="49"/>
        <v>-</v>
      </c>
      <c r="AI238" s="19" t="str">
        <f t="shared" si="50"/>
        <v/>
      </c>
      <c r="AJ238" s="20" t="str">
        <f t="shared" si="51"/>
        <v/>
      </c>
      <c r="AK238" s="20" t="str">
        <f t="shared" si="52"/>
        <v/>
      </c>
      <c r="AL238" s="20" t="str">
        <f t="shared" si="53"/>
        <v/>
      </c>
      <c r="AM238" s="20" t="str">
        <f t="shared" si="54"/>
        <v/>
      </c>
      <c r="AN238" s="20" t="str">
        <f t="shared" si="55"/>
        <v/>
      </c>
      <c r="AP238" s="20"/>
      <c r="AQ238" s="20"/>
      <c r="AR238" s="20"/>
    </row>
    <row r="239" spans="15:44">
      <c r="O239" s="18" t="str">
        <f t="shared" si="42"/>
        <v>-</v>
      </c>
      <c r="P239" s="19" t="str">
        <f t="shared" si="43"/>
        <v/>
      </c>
      <c r="Q239" s="20" t="str">
        <f t="shared" si="44"/>
        <v/>
      </c>
      <c r="R239" s="20" t="str">
        <f t="shared" si="45"/>
        <v/>
      </c>
      <c r="S239" s="20" t="str">
        <f t="shared" si="46"/>
        <v/>
      </c>
      <c r="T239" s="20" t="str">
        <f t="shared" si="47"/>
        <v/>
      </c>
      <c r="U239" s="20" t="str">
        <f t="shared" si="48"/>
        <v/>
      </c>
      <c r="W239" s="20"/>
      <c r="X239" s="20"/>
      <c r="Y239" s="20"/>
      <c r="AH239" s="18" t="str">
        <f t="shared" si="49"/>
        <v>-</v>
      </c>
      <c r="AI239" s="19" t="str">
        <f t="shared" si="50"/>
        <v/>
      </c>
      <c r="AJ239" s="20" t="str">
        <f t="shared" si="51"/>
        <v/>
      </c>
      <c r="AK239" s="20" t="str">
        <f t="shared" si="52"/>
        <v/>
      </c>
      <c r="AL239" s="20" t="str">
        <f t="shared" si="53"/>
        <v/>
      </c>
      <c r="AM239" s="20" t="str">
        <f t="shared" si="54"/>
        <v/>
      </c>
      <c r="AN239" s="20" t="str">
        <f t="shared" si="55"/>
        <v/>
      </c>
      <c r="AP239" s="20"/>
      <c r="AQ239" s="20"/>
      <c r="AR239" s="20"/>
    </row>
    <row r="240" spans="15:44">
      <c r="O240" s="18" t="str">
        <f t="shared" si="42"/>
        <v>-</v>
      </c>
      <c r="P240" s="19" t="str">
        <f t="shared" si="43"/>
        <v/>
      </c>
      <c r="Q240" s="20" t="str">
        <f t="shared" si="44"/>
        <v/>
      </c>
      <c r="R240" s="20" t="str">
        <f t="shared" si="45"/>
        <v/>
      </c>
      <c r="S240" s="20" t="str">
        <f t="shared" si="46"/>
        <v/>
      </c>
      <c r="T240" s="20" t="str">
        <f t="shared" si="47"/>
        <v/>
      </c>
      <c r="U240" s="20" t="str">
        <f t="shared" si="48"/>
        <v/>
      </c>
      <c r="W240" s="20"/>
      <c r="X240" s="20"/>
      <c r="Y240" s="20"/>
      <c r="AH240" s="18" t="str">
        <f t="shared" si="49"/>
        <v>-</v>
      </c>
      <c r="AI240" s="19" t="str">
        <f t="shared" si="50"/>
        <v/>
      </c>
      <c r="AJ240" s="20" t="str">
        <f t="shared" si="51"/>
        <v/>
      </c>
      <c r="AK240" s="20" t="str">
        <f t="shared" si="52"/>
        <v/>
      </c>
      <c r="AL240" s="20" t="str">
        <f t="shared" si="53"/>
        <v/>
      </c>
      <c r="AM240" s="20" t="str">
        <f t="shared" si="54"/>
        <v/>
      </c>
      <c r="AN240" s="20" t="str">
        <f t="shared" si="55"/>
        <v/>
      </c>
      <c r="AP240" s="20"/>
      <c r="AQ240" s="20"/>
      <c r="AR240" s="20"/>
    </row>
    <row r="241" spans="15:44">
      <c r="O241" s="18" t="str">
        <f t="shared" si="42"/>
        <v>-</v>
      </c>
      <c r="P241" s="19" t="str">
        <f t="shared" si="43"/>
        <v/>
      </c>
      <c r="Q241" s="20" t="str">
        <f t="shared" si="44"/>
        <v/>
      </c>
      <c r="R241" s="20" t="str">
        <f t="shared" si="45"/>
        <v/>
      </c>
      <c r="S241" s="20" t="str">
        <f t="shared" si="46"/>
        <v/>
      </c>
      <c r="T241" s="20" t="str">
        <f t="shared" si="47"/>
        <v/>
      </c>
      <c r="U241" s="20" t="str">
        <f t="shared" si="48"/>
        <v/>
      </c>
      <c r="W241" s="20"/>
      <c r="X241" s="20"/>
      <c r="Y241" s="20"/>
      <c r="AH241" s="18" t="str">
        <f t="shared" si="49"/>
        <v>-</v>
      </c>
      <c r="AI241" s="19" t="str">
        <f t="shared" si="50"/>
        <v/>
      </c>
      <c r="AJ241" s="20" t="str">
        <f t="shared" si="51"/>
        <v/>
      </c>
      <c r="AK241" s="20" t="str">
        <f t="shared" si="52"/>
        <v/>
      </c>
      <c r="AL241" s="20" t="str">
        <f t="shared" si="53"/>
        <v/>
      </c>
      <c r="AM241" s="20" t="str">
        <f t="shared" si="54"/>
        <v/>
      </c>
      <c r="AN241" s="20" t="str">
        <f t="shared" si="55"/>
        <v/>
      </c>
      <c r="AP241" s="20"/>
      <c r="AQ241" s="20"/>
      <c r="AR241" s="20"/>
    </row>
    <row r="242" spans="15:44">
      <c r="O242" s="18" t="str">
        <f t="shared" si="42"/>
        <v>-</v>
      </c>
      <c r="P242" s="19" t="str">
        <f t="shared" si="43"/>
        <v/>
      </c>
      <c r="Q242" s="20" t="str">
        <f t="shared" si="44"/>
        <v/>
      </c>
      <c r="R242" s="20" t="str">
        <f t="shared" si="45"/>
        <v/>
      </c>
      <c r="S242" s="20" t="str">
        <f t="shared" si="46"/>
        <v/>
      </c>
      <c r="T242" s="20" t="str">
        <f t="shared" si="47"/>
        <v/>
      </c>
      <c r="U242" s="20" t="str">
        <f t="shared" si="48"/>
        <v/>
      </c>
      <c r="W242" s="20"/>
      <c r="X242" s="20"/>
      <c r="Y242" s="20"/>
      <c r="AH242" s="18" t="str">
        <f t="shared" si="49"/>
        <v>-</v>
      </c>
      <c r="AI242" s="19" t="str">
        <f t="shared" si="50"/>
        <v/>
      </c>
      <c r="AJ242" s="20" t="str">
        <f t="shared" si="51"/>
        <v/>
      </c>
      <c r="AK242" s="20" t="str">
        <f t="shared" si="52"/>
        <v/>
      </c>
      <c r="AL242" s="20" t="str">
        <f t="shared" si="53"/>
        <v/>
      </c>
      <c r="AM242" s="20" t="str">
        <f t="shared" si="54"/>
        <v/>
      </c>
      <c r="AN242" s="20" t="str">
        <f t="shared" si="55"/>
        <v/>
      </c>
      <c r="AP242" s="20"/>
      <c r="AQ242" s="20"/>
      <c r="AR242" s="20"/>
    </row>
    <row r="243" spans="15:44">
      <c r="O243" s="18" t="str">
        <f t="shared" si="42"/>
        <v>-</v>
      </c>
      <c r="P243" s="19" t="str">
        <f t="shared" si="43"/>
        <v/>
      </c>
      <c r="Q243" s="20" t="str">
        <f t="shared" si="44"/>
        <v/>
      </c>
      <c r="R243" s="20" t="str">
        <f t="shared" si="45"/>
        <v/>
      </c>
      <c r="S243" s="20" t="str">
        <f t="shared" si="46"/>
        <v/>
      </c>
      <c r="T243" s="20" t="str">
        <f t="shared" si="47"/>
        <v/>
      </c>
      <c r="U243" s="20" t="str">
        <f t="shared" si="48"/>
        <v/>
      </c>
      <c r="W243" s="20"/>
      <c r="X243" s="20"/>
      <c r="Y243" s="20"/>
      <c r="AH243" s="18" t="str">
        <f t="shared" si="49"/>
        <v>-</v>
      </c>
      <c r="AI243" s="19" t="str">
        <f t="shared" si="50"/>
        <v/>
      </c>
      <c r="AJ243" s="20" t="str">
        <f t="shared" si="51"/>
        <v/>
      </c>
      <c r="AK243" s="20" t="str">
        <f t="shared" si="52"/>
        <v/>
      </c>
      <c r="AL243" s="20" t="str">
        <f t="shared" si="53"/>
        <v/>
      </c>
      <c r="AM243" s="20" t="str">
        <f t="shared" si="54"/>
        <v/>
      </c>
      <c r="AN243" s="20" t="str">
        <f t="shared" si="55"/>
        <v/>
      </c>
      <c r="AP243" s="20"/>
      <c r="AQ243" s="20"/>
      <c r="AR243" s="20"/>
    </row>
    <row r="244" spans="15:44">
      <c r="O244" s="18" t="str">
        <f t="shared" si="42"/>
        <v>-</v>
      </c>
      <c r="P244" s="19" t="str">
        <f t="shared" si="43"/>
        <v/>
      </c>
      <c r="Q244" s="20" t="str">
        <f t="shared" si="44"/>
        <v/>
      </c>
      <c r="R244" s="20" t="str">
        <f t="shared" si="45"/>
        <v/>
      </c>
      <c r="S244" s="20" t="str">
        <f t="shared" si="46"/>
        <v/>
      </c>
      <c r="T244" s="20" t="str">
        <f t="shared" si="47"/>
        <v/>
      </c>
      <c r="U244" s="20" t="str">
        <f t="shared" si="48"/>
        <v/>
      </c>
      <c r="W244" s="20"/>
      <c r="X244" s="20"/>
      <c r="Y244" s="20"/>
      <c r="AH244" s="18" t="str">
        <f t="shared" si="49"/>
        <v>-</v>
      </c>
      <c r="AI244" s="19" t="str">
        <f t="shared" si="50"/>
        <v/>
      </c>
      <c r="AJ244" s="20" t="str">
        <f t="shared" si="51"/>
        <v/>
      </c>
      <c r="AK244" s="20" t="str">
        <f t="shared" si="52"/>
        <v/>
      </c>
      <c r="AL244" s="20" t="str">
        <f t="shared" si="53"/>
        <v/>
      </c>
      <c r="AM244" s="20" t="str">
        <f t="shared" si="54"/>
        <v/>
      </c>
      <c r="AN244" s="20" t="str">
        <f t="shared" si="55"/>
        <v/>
      </c>
      <c r="AP244" s="20"/>
      <c r="AQ244" s="20"/>
      <c r="AR244" s="20"/>
    </row>
    <row r="245" spans="15:44">
      <c r="O245" s="18" t="str">
        <f t="shared" si="42"/>
        <v>-</v>
      </c>
      <c r="P245" s="19" t="str">
        <f t="shared" si="43"/>
        <v/>
      </c>
      <c r="Q245" s="20" t="str">
        <f t="shared" si="44"/>
        <v/>
      </c>
      <c r="R245" s="20" t="str">
        <f t="shared" si="45"/>
        <v/>
      </c>
      <c r="S245" s="20" t="str">
        <f t="shared" si="46"/>
        <v/>
      </c>
      <c r="T245" s="20" t="str">
        <f t="shared" si="47"/>
        <v/>
      </c>
      <c r="U245" s="20" t="str">
        <f t="shared" si="48"/>
        <v/>
      </c>
      <c r="W245" s="20"/>
      <c r="X245" s="20"/>
      <c r="Y245" s="20"/>
      <c r="AH245" s="18" t="str">
        <f t="shared" si="49"/>
        <v>-</v>
      </c>
      <c r="AI245" s="19" t="str">
        <f t="shared" si="50"/>
        <v/>
      </c>
      <c r="AJ245" s="20" t="str">
        <f t="shared" si="51"/>
        <v/>
      </c>
      <c r="AK245" s="20" t="str">
        <f t="shared" si="52"/>
        <v/>
      </c>
      <c r="AL245" s="20" t="str">
        <f t="shared" si="53"/>
        <v/>
      </c>
      <c r="AM245" s="20" t="str">
        <f t="shared" si="54"/>
        <v/>
      </c>
      <c r="AN245" s="20" t="str">
        <f t="shared" si="55"/>
        <v/>
      </c>
      <c r="AP245" s="20"/>
      <c r="AQ245" s="20"/>
      <c r="AR245" s="20"/>
    </row>
    <row r="246" spans="15:44">
      <c r="O246" s="18" t="str">
        <f t="shared" si="42"/>
        <v>-</v>
      </c>
      <c r="P246" s="19" t="str">
        <f t="shared" si="43"/>
        <v/>
      </c>
      <c r="Q246" s="20" t="str">
        <f t="shared" si="44"/>
        <v/>
      </c>
      <c r="R246" s="20" t="str">
        <f t="shared" si="45"/>
        <v/>
      </c>
      <c r="S246" s="20" t="str">
        <f t="shared" si="46"/>
        <v/>
      </c>
      <c r="T246" s="20" t="str">
        <f t="shared" si="47"/>
        <v/>
      </c>
      <c r="U246" s="20" t="str">
        <f t="shared" si="48"/>
        <v/>
      </c>
      <c r="W246" s="20"/>
      <c r="X246" s="20"/>
      <c r="Y246" s="20"/>
      <c r="AH246" s="18" t="str">
        <f t="shared" si="49"/>
        <v>-</v>
      </c>
      <c r="AI246" s="19" t="str">
        <f t="shared" si="50"/>
        <v/>
      </c>
      <c r="AJ246" s="20" t="str">
        <f t="shared" si="51"/>
        <v/>
      </c>
      <c r="AK246" s="20" t="str">
        <f t="shared" si="52"/>
        <v/>
      </c>
      <c r="AL246" s="20" t="str">
        <f t="shared" si="53"/>
        <v/>
      </c>
      <c r="AM246" s="20" t="str">
        <f t="shared" si="54"/>
        <v/>
      </c>
      <c r="AN246" s="20" t="str">
        <f t="shared" si="55"/>
        <v/>
      </c>
      <c r="AP246" s="20"/>
      <c r="AQ246" s="20"/>
      <c r="AR246" s="20"/>
    </row>
    <row r="247" spans="15:44">
      <c r="O247" s="18" t="str">
        <f t="shared" si="42"/>
        <v>-</v>
      </c>
      <c r="P247" s="19" t="str">
        <f t="shared" si="43"/>
        <v/>
      </c>
      <c r="Q247" s="20" t="str">
        <f t="shared" si="44"/>
        <v/>
      </c>
      <c r="R247" s="20" t="str">
        <f t="shared" si="45"/>
        <v/>
      </c>
      <c r="S247" s="20" t="str">
        <f t="shared" si="46"/>
        <v/>
      </c>
      <c r="T247" s="20" t="str">
        <f t="shared" si="47"/>
        <v/>
      </c>
      <c r="U247" s="20" t="str">
        <f t="shared" si="48"/>
        <v/>
      </c>
      <c r="W247" s="20"/>
      <c r="X247" s="20"/>
      <c r="Y247" s="20"/>
      <c r="AH247" s="18" t="str">
        <f t="shared" si="49"/>
        <v>-</v>
      </c>
      <c r="AI247" s="19" t="str">
        <f t="shared" si="50"/>
        <v/>
      </c>
      <c r="AJ247" s="20" t="str">
        <f t="shared" si="51"/>
        <v/>
      </c>
      <c r="AK247" s="20" t="str">
        <f t="shared" si="52"/>
        <v/>
      </c>
      <c r="AL247" s="20" t="str">
        <f t="shared" si="53"/>
        <v/>
      </c>
      <c r="AM247" s="20" t="str">
        <f t="shared" si="54"/>
        <v/>
      </c>
      <c r="AN247" s="20" t="str">
        <f t="shared" si="55"/>
        <v/>
      </c>
      <c r="AP247" s="20"/>
      <c r="AQ247" s="20"/>
      <c r="AR247" s="20"/>
    </row>
    <row r="248" spans="15:44">
      <c r="O248" s="18" t="str">
        <f t="shared" si="42"/>
        <v>-</v>
      </c>
      <c r="P248" s="19" t="str">
        <f t="shared" si="43"/>
        <v/>
      </c>
      <c r="Q248" s="20" t="str">
        <f t="shared" si="44"/>
        <v/>
      </c>
      <c r="R248" s="20" t="str">
        <f t="shared" si="45"/>
        <v/>
      </c>
      <c r="S248" s="20" t="str">
        <f t="shared" si="46"/>
        <v/>
      </c>
      <c r="T248" s="20" t="str">
        <f t="shared" si="47"/>
        <v/>
      </c>
      <c r="U248" s="20" t="str">
        <f t="shared" si="48"/>
        <v/>
      </c>
      <c r="W248" s="20"/>
      <c r="X248" s="20"/>
      <c r="Y248" s="20"/>
      <c r="AH248" s="18" t="str">
        <f t="shared" si="49"/>
        <v>-</v>
      </c>
      <c r="AI248" s="19" t="str">
        <f t="shared" si="50"/>
        <v/>
      </c>
      <c r="AJ248" s="20" t="str">
        <f t="shared" si="51"/>
        <v/>
      </c>
      <c r="AK248" s="20" t="str">
        <f t="shared" si="52"/>
        <v/>
      </c>
      <c r="AL248" s="20" t="str">
        <f t="shared" si="53"/>
        <v/>
      </c>
      <c r="AM248" s="20" t="str">
        <f t="shared" si="54"/>
        <v/>
      </c>
      <c r="AN248" s="20" t="str">
        <f t="shared" si="55"/>
        <v/>
      </c>
      <c r="AP248" s="20"/>
      <c r="AQ248" s="20"/>
      <c r="AR248" s="20"/>
    </row>
    <row r="249" spans="15:44">
      <c r="O249" s="18" t="str">
        <f t="shared" si="42"/>
        <v>-</v>
      </c>
      <c r="P249" s="19" t="str">
        <f t="shared" si="43"/>
        <v/>
      </c>
      <c r="Q249" s="20" t="str">
        <f t="shared" si="44"/>
        <v/>
      </c>
      <c r="R249" s="20" t="str">
        <f t="shared" si="45"/>
        <v/>
      </c>
      <c r="S249" s="20" t="str">
        <f t="shared" si="46"/>
        <v/>
      </c>
      <c r="T249" s="20" t="str">
        <f t="shared" si="47"/>
        <v/>
      </c>
      <c r="U249" s="20" t="str">
        <f t="shared" si="48"/>
        <v/>
      </c>
      <c r="W249" s="20"/>
      <c r="X249" s="20"/>
      <c r="Y249" s="20"/>
      <c r="AH249" s="18" t="str">
        <f t="shared" si="49"/>
        <v>-</v>
      </c>
      <c r="AI249" s="19" t="str">
        <f t="shared" si="50"/>
        <v/>
      </c>
      <c r="AJ249" s="20" t="str">
        <f t="shared" si="51"/>
        <v/>
      </c>
      <c r="AK249" s="20" t="str">
        <f t="shared" si="52"/>
        <v/>
      </c>
      <c r="AL249" s="20" t="str">
        <f t="shared" si="53"/>
        <v/>
      </c>
      <c r="AM249" s="20" t="str">
        <f t="shared" si="54"/>
        <v/>
      </c>
      <c r="AN249" s="20" t="str">
        <f t="shared" si="55"/>
        <v/>
      </c>
      <c r="AP249" s="20"/>
      <c r="AQ249" s="20"/>
      <c r="AR249" s="20"/>
    </row>
    <row r="250" spans="15:44">
      <c r="O250" s="18" t="str">
        <f t="shared" si="42"/>
        <v>-</v>
      </c>
      <c r="P250" s="19" t="str">
        <f t="shared" si="43"/>
        <v/>
      </c>
      <c r="Q250" s="20" t="str">
        <f t="shared" si="44"/>
        <v/>
      </c>
      <c r="R250" s="20" t="str">
        <f t="shared" si="45"/>
        <v/>
      </c>
      <c r="S250" s="20" t="str">
        <f t="shared" si="46"/>
        <v/>
      </c>
      <c r="T250" s="20" t="str">
        <f t="shared" si="47"/>
        <v/>
      </c>
      <c r="U250" s="20" t="str">
        <f t="shared" si="48"/>
        <v/>
      </c>
      <c r="W250" s="20"/>
      <c r="X250" s="20"/>
      <c r="Y250" s="20"/>
      <c r="AH250" s="18" t="str">
        <f t="shared" si="49"/>
        <v>-</v>
      </c>
      <c r="AI250" s="19" t="str">
        <f t="shared" si="50"/>
        <v/>
      </c>
      <c r="AJ250" s="20" t="str">
        <f t="shared" si="51"/>
        <v/>
      </c>
      <c r="AK250" s="20" t="str">
        <f t="shared" si="52"/>
        <v/>
      </c>
      <c r="AL250" s="20" t="str">
        <f t="shared" si="53"/>
        <v/>
      </c>
      <c r="AM250" s="20" t="str">
        <f t="shared" si="54"/>
        <v/>
      </c>
      <c r="AN250" s="20" t="str">
        <f t="shared" si="55"/>
        <v/>
      </c>
      <c r="AP250" s="20"/>
      <c r="AQ250" s="20"/>
      <c r="AR250" s="20"/>
    </row>
    <row r="251" spans="15:44">
      <c r="O251" s="18" t="str">
        <f t="shared" si="42"/>
        <v>-</v>
      </c>
      <c r="P251" s="19" t="str">
        <f t="shared" si="43"/>
        <v/>
      </c>
      <c r="Q251" s="20" t="str">
        <f t="shared" si="44"/>
        <v/>
      </c>
      <c r="R251" s="20" t="str">
        <f t="shared" si="45"/>
        <v/>
      </c>
      <c r="S251" s="20" t="str">
        <f t="shared" si="46"/>
        <v/>
      </c>
      <c r="T251" s="20" t="str">
        <f t="shared" si="47"/>
        <v/>
      </c>
      <c r="U251" s="20" t="str">
        <f t="shared" si="48"/>
        <v/>
      </c>
      <c r="W251" s="20"/>
      <c r="X251" s="20"/>
      <c r="Y251" s="20"/>
      <c r="AH251" s="18" t="str">
        <f t="shared" si="49"/>
        <v>-</v>
      </c>
      <c r="AI251" s="19" t="str">
        <f t="shared" si="50"/>
        <v/>
      </c>
      <c r="AJ251" s="20" t="str">
        <f t="shared" si="51"/>
        <v/>
      </c>
      <c r="AK251" s="20" t="str">
        <f t="shared" si="52"/>
        <v/>
      </c>
      <c r="AL251" s="20" t="str">
        <f t="shared" si="53"/>
        <v/>
      </c>
      <c r="AM251" s="20" t="str">
        <f t="shared" si="54"/>
        <v/>
      </c>
      <c r="AN251" s="20" t="str">
        <f t="shared" si="55"/>
        <v/>
      </c>
      <c r="AP251" s="20"/>
      <c r="AQ251" s="20"/>
      <c r="AR251" s="20"/>
    </row>
    <row r="252" spans="15:44">
      <c r="O252" s="18" t="str">
        <f t="shared" si="42"/>
        <v>-</v>
      </c>
      <c r="P252" s="19" t="str">
        <f t="shared" si="43"/>
        <v/>
      </c>
      <c r="Q252" s="20" t="str">
        <f t="shared" si="44"/>
        <v/>
      </c>
      <c r="R252" s="20" t="str">
        <f t="shared" si="45"/>
        <v/>
      </c>
      <c r="S252" s="20" t="str">
        <f t="shared" si="46"/>
        <v/>
      </c>
      <c r="T252" s="20" t="str">
        <f t="shared" si="47"/>
        <v/>
      </c>
      <c r="U252" s="20" t="str">
        <f t="shared" si="48"/>
        <v/>
      </c>
      <c r="W252" s="20"/>
      <c r="X252" s="20"/>
      <c r="Y252" s="20"/>
      <c r="AH252" s="18" t="str">
        <f t="shared" si="49"/>
        <v>-</v>
      </c>
      <c r="AI252" s="19" t="str">
        <f t="shared" si="50"/>
        <v/>
      </c>
      <c r="AJ252" s="20" t="str">
        <f t="shared" si="51"/>
        <v/>
      </c>
      <c r="AK252" s="20" t="str">
        <f t="shared" si="52"/>
        <v/>
      </c>
      <c r="AL252" s="20" t="str">
        <f t="shared" si="53"/>
        <v/>
      </c>
      <c r="AM252" s="20" t="str">
        <f t="shared" si="54"/>
        <v/>
      </c>
      <c r="AN252" s="20" t="str">
        <f t="shared" si="55"/>
        <v/>
      </c>
      <c r="AP252" s="20"/>
      <c r="AQ252" s="20"/>
      <c r="AR252" s="20"/>
    </row>
    <row r="253" spans="15:44">
      <c r="O253" s="18" t="str">
        <f t="shared" si="42"/>
        <v>-</v>
      </c>
      <c r="P253" s="19" t="str">
        <f t="shared" si="43"/>
        <v/>
      </c>
      <c r="Q253" s="20" t="str">
        <f t="shared" si="44"/>
        <v/>
      </c>
      <c r="R253" s="20" t="str">
        <f t="shared" si="45"/>
        <v/>
      </c>
      <c r="S253" s="20" t="str">
        <f t="shared" si="46"/>
        <v/>
      </c>
      <c r="T253" s="20" t="str">
        <f t="shared" si="47"/>
        <v/>
      </c>
      <c r="U253" s="20" t="str">
        <f t="shared" si="48"/>
        <v/>
      </c>
      <c r="W253" s="20"/>
      <c r="X253" s="20"/>
      <c r="Y253" s="20"/>
      <c r="AH253" s="18" t="str">
        <f t="shared" si="49"/>
        <v>-</v>
      </c>
      <c r="AI253" s="19" t="str">
        <f t="shared" si="50"/>
        <v/>
      </c>
      <c r="AJ253" s="20" t="str">
        <f t="shared" si="51"/>
        <v/>
      </c>
      <c r="AK253" s="20" t="str">
        <f t="shared" si="52"/>
        <v/>
      </c>
      <c r="AL253" s="20" t="str">
        <f t="shared" si="53"/>
        <v/>
      </c>
      <c r="AM253" s="20" t="str">
        <f t="shared" si="54"/>
        <v/>
      </c>
      <c r="AN253" s="20" t="str">
        <f t="shared" si="55"/>
        <v/>
      </c>
      <c r="AP253" s="20"/>
      <c r="AQ253" s="20"/>
      <c r="AR253" s="20"/>
    </row>
    <row r="254" spans="15:44">
      <c r="O254" s="18" t="str">
        <f t="shared" si="42"/>
        <v>-</v>
      </c>
      <c r="P254" s="19" t="str">
        <f t="shared" si="43"/>
        <v/>
      </c>
      <c r="Q254" s="20" t="str">
        <f t="shared" si="44"/>
        <v/>
      </c>
      <c r="R254" s="20" t="str">
        <f t="shared" si="45"/>
        <v/>
      </c>
      <c r="S254" s="20" t="str">
        <f t="shared" si="46"/>
        <v/>
      </c>
      <c r="T254" s="20" t="str">
        <f t="shared" si="47"/>
        <v/>
      </c>
      <c r="U254" s="20" t="str">
        <f t="shared" si="48"/>
        <v/>
      </c>
      <c r="W254" s="20"/>
      <c r="X254" s="20"/>
      <c r="Y254" s="20"/>
      <c r="AH254" s="18" t="str">
        <f t="shared" si="49"/>
        <v>-</v>
      </c>
      <c r="AI254" s="19" t="str">
        <f t="shared" si="50"/>
        <v/>
      </c>
      <c r="AJ254" s="20" t="str">
        <f t="shared" si="51"/>
        <v/>
      </c>
      <c r="AK254" s="20" t="str">
        <f t="shared" si="52"/>
        <v/>
      </c>
      <c r="AL254" s="20" t="str">
        <f t="shared" si="53"/>
        <v/>
      </c>
      <c r="AM254" s="20" t="str">
        <f t="shared" si="54"/>
        <v/>
      </c>
      <c r="AN254" s="20" t="str">
        <f t="shared" si="55"/>
        <v/>
      </c>
      <c r="AP254" s="20"/>
      <c r="AQ254" s="20"/>
      <c r="AR254" s="20"/>
    </row>
    <row r="255" spans="15:44">
      <c r="O255" s="18" t="str">
        <f t="shared" si="42"/>
        <v>-</v>
      </c>
      <c r="P255" s="19" t="str">
        <f t="shared" si="43"/>
        <v/>
      </c>
      <c r="Q255" s="20" t="str">
        <f t="shared" si="44"/>
        <v/>
      </c>
      <c r="R255" s="20" t="str">
        <f t="shared" si="45"/>
        <v/>
      </c>
      <c r="S255" s="20" t="str">
        <f t="shared" si="46"/>
        <v/>
      </c>
      <c r="T255" s="20" t="str">
        <f t="shared" si="47"/>
        <v/>
      </c>
      <c r="U255" s="20" t="str">
        <f t="shared" si="48"/>
        <v/>
      </c>
      <c r="W255" s="20"/>
      <c r="X255" s="20"/>
      <c r="Y255" s="20"/>
      <c r="AH255" s="18" t="str">
        <f t="shared" si="49"/>
        <v>-</v>
      </c>
      <c r="AI255" s="19" t="str">
        <f t="shared" si="50"/>
        <v/>
      </c>
      <c r="AJ255" s="20" t="str">
        <f t="shared" si="51"/>
        <v/>
      </c>
      <c r="AK255" s="20" t="str">
        <f t="shared" si="52"/>
        <v/>
      </c>
      <c r="AL255" s="20" t="str">
        <f t="shared" si="53"/>
        <v/>
      </c>
      <c r="AM255" s="20" t="str">
        <f t="shared" si="54"/>
        <v/>
      </c>
      <c r="AN255" s="20" t="str">
        <f t="shared" si="55"/>
        <v/>
      </c>
      <c r="AP255" s="20"/>
      <c r="AQ255" s="20"/>
      <c r="AR255" s="20"/>
    </row>
    <row r="256" spans="15:44">
      <c r="O256" s="18" t="str">
        <f t="shared" si="42"/>
        <v>-</v>
      </c>
      <c r="P256" s="19" t="str">
        <f t="shared" si="43"/>
        <v/>
      </c>
      <c r="Q256" s="20" t="str">
        <f t="shared" si="44"/>
        <v/>
      </c>
      <c r="R256" s="20" t="str">
        <f t="shared" si="45"/>
        <v/>
      </c>
      <c r="S256" s="20" t="str">
        <f t="shared" si="46"/>
        <v/>
      </c>
      <c r="T256" s="20" t="str">
        <f t="shared" si="47"/>
        <v/>
      </c>
      <c r="U256" s="20" t="str">
        <f t="shared" si="48"/>
        <v/>
      </c>
      <c r="W256" s="20"/>
      <c r="X256" s="20"/>
      <c r="Y256" s="20"/>
      <c r="AH256" s="18" t="str">
        <f t="shared" si="49"/>
        <v>-</v>
      </c>
      <c r="AI256" s="19" t="str">
        <f t="shared" si="50"/>
        <v/>
      </c>
      <c r="AJ256" s="20" t="str">
        <f t="shared" si="51"/>
        <v/>
      </c>
      <c r="AK256" s="20" t="str">
        <f t="shared" si="52"/>
        <v/>
      </c>
      <c r="AL256" s="20" t="str">
        <f t="shared" si="53"/>
        <v/>
      </c>
      <c r="AM256" s="20" t="str">
        <f t="shared" si="54"/>
        <v/>
      </c>
      <c r="AN256" s="20" t="str">
        <f t="shared" si="55"/>
        <v/>
      </c>
      <c r="AP256" s="20"/>
      <c r="AQ256" s="20"/>
      <c r="AR256" s="20"/>
    </row>
    <row r="257" spans="15:44">
      <c r="O257" s="18" t="str">
        <f t="shared" si="42"/>
        <v>-</v>
      </c>
      <c r="P257" s="19" t="str">
        <f t="shared" si="43"/>
        <v/>
      </c>
      <c r="Q257" s="20" t="str">
        <f t="shared" si="44"/>
        <v/>
      </c>
      <c r="R257" s="20" t="str">
        <f t="shared" si="45"/>
        <v/>
      </c>
      <c r="S257" s="20" t="str">
        <f t="shared" si="46"/>
        <v/>
      </c>
      <c r="T257" s="20" t="str">
        <f t="shared" si="47"/>
        <v/>
      </c>
      <c r="U257" s="20" t="str">
        <f t="shared" si="48"/>
        <v/>
      </c>
      <c r="W257" s="20"/>
      <c r="X257" s="20"/>
      <c r="Y257" s="20"/>
      <c r="AH257" s="18" t="str">
        <f t="shared" si="49"/>
        <v>-</v>
      </c>
      <c r="AI257" s="19" t="str">
        <f t="shared" si="50"/>
        <v/>
      </c>
      <c r="AJ257" s="20" t="str">
        <f t="shared" si="51"/>
        <v/>
      </c>
      <c r="AK257" s="20" t="str">
        <f t="shared" si="52"/>
        <v/>
      </c>
      <c r="AL257" s="20" t="str">
        <f t="shared" si="53"/>
        <v/>
      </c>
      <c r="AM257" s="20" t="str">
        <f t="shared" si="54"/>
        <v/>
      </c>
      <c r="AN257" s="20" t="str">
        <f t="shared" si="55"/>
        <v/>
      </c>
      <c r="AP257" s="20"/>
      <c r="AQ257" s="20"/>
      <c r="AR257" s="20"/>
    </row>
    <row r="258" spans="15:44">
      <c r="O258" s="18" t="str">
        <f t="shared" si="42"/>
        <v>-</v>
      </c>
      <c r="P258" s="19" t="str">
        <f t="shared" si="43"/>
        <v/>
      </c>
      <c r="Q258" s="20" t="str">
        <f t="shared" si="44"/>
        <v/>
      </c>
      <c r="R258" s="20" t="str">
        <f t="shared" si="45"/>
        <v/>
      </c>
      <c r="S258" s="20" t="str">
        <f t="shared" si="46"/>
        <v/>
      </c>
      <c r="T258" s="20" t="str">
        <f t="shared" si="47"/>
        <v/>
      </c>
      <c r="U258" s="20" t="str">
        <f t="shared" si="48"/>
        <v/>
      </c>
      <c r="W258" s="20"/>
      <c r="X258" s="20"/>
      <c r="Y258" s="20"/>
      <c r="AH258" s="18" t="str">
        <f t="shared" si="49"/>
        <v>-</v>
      </c>
      <c r="AI258" s="19" t="str">
        <f t="shared" si="50"/>
        <v/>
      </c>
      <c r="AJ258" s="20" t="str">
        <f t="shared" si="51"/>
        <v/>
      </c>
      <c r="AK258" s="20" t="str">
        <f t="shared" si="52"/>
        <v/>
      </c>
      <c r="AL258" s="20" t="str">
        <f t="shared" si="53"/>
        <v/>
      </c>
      <c r="AM258" s="20" t="str">
        <f t="shared" si="54"/>
        <v/>
      </c>
      <c r="AN258" s="20" t="str">
        <f t="shared" si="55"/>
        <v/>
      </c>
      <c r="AP258" s="20"/>
      <c r="AQ258" s="20"/>
      <c r="AR258" s="20"/>
    </row>
    <row r="259" spans="15:44">
      <c r="O259" s="18" t="str">
        <f t="shared" si="42"/>
        <v>-</v>
      </c>
      <c r="P259" s="19" t="str">
        <f t="shared" si="43"/>
        <v/>
      </c>
      <c r="Q259" s="20" t="str">
        <f t="shared" si="44"/>
        <v/>
      </c>
      <c r="R259" s="20" t="str">
        <f t="shared" si="45"/>
        <v/>
      </c>
      <c r="S259" s="20" t="str">
        <f t="shared" si="46"/>
        <v/>
      </c>
      <c r="T259" s="20" t="str">
        <f t="shared" si="47"/>
        <v/>
      </c>
      <c r="U259" s="20" t="str">
        <f t="shared" si="48"/>
        <v/>
      </c>
      <c r="W259" s="20"/>
      <c r="X259" s="20"/>
      <c r="Y259" s="20"/>
      <c r="AH259" s="18" t="str">
        <f t="shared" si="49"/>
        <v>-</v>
      </c>
      <c r="AI259" s="19" t="str">
        <f t="shared" si="50"/>
        <v/>
      </c>
      <c r="AJ259" s="20" t="str">
        <f t="shared" si="51"/>
        <v/>
      </c>
      <c r="AK259" s="20" t="str">
        <f t="shared" si="52"/>
        <v/>
      </c>
      <c r="AL259" s="20" t="str">
        <f t="shared" si="53"/>
        <v/>
      </c>
      <c r="AM259" s="20" t="str">
        <f t="shared" si="54"/>
        <v/>
      </c>
      <c r="AN259" s="20" t="str">
        <f t="shared" si="55"/>
        <v/>
      </c>
      <c r="AP259" s="20"/>
      <c r="AQ259" s="20"/>
      <c r="AR259" s="20"/>
    </row>
    <row r="260" spans="15:44">
      <c r="O260" s="18" t="str">
        <f t="shared" si="42"/>
        <v>-</v>
      </c>
      <c r="P260" s="19" t="str">
        <f t="shared" si="43"/>
        <v/>
      </c>
      <c r="Q260" s="20" t="str">
        <f t="shared" si="44"/>
        <v/>
      </c>
      <c r="R260" s="20" t="str">
        <f t="shared" si="45"/>
        <v/>
      </c>
      <c r="S260" s="20" t="str">
        <f t="shared" si="46"/>
        <v/>
      </c>
      <c r="T260" s="20" t="str">
        <f t="shared" si="47"/>
        <v/>
      </c>
      <c r="U260" s="20" t="str">
        <f t="shared" si="48"/>
        <v/>
      </c>
      <c r="W260" s="20"/>
      <c r="X260" s="20"/>
      <c r="Y260" s="20"/>
      <c r="AH260" s="18" t="str">
        <f t="shared" si="49"/>
        <v>-</v>
      </c>
      <c r="AI260" s="19" t="str">
        <f t="shared" si="50"/>
        <v/>
      </c>
      <c r="AJ260" s="20" t="str">
        <f t="shared" si="51"/>
        <v/>
      </c>
      <c r="AK260" s="20" t="str">
        <f t="shared" si="52"/>
        <v/>
      </c>
      <c r="AL260" s="20" t="str">
        <f t="shared" si="53"/>
        <v/>
      </c>
      <c r="AM260" s="20" t="str">
        <f t="shared" si="54"/>
        <v/>
      </c>
      <c r="AN260" s="20" t="str">
        <f t="shared" si="55"/>
        <v/>
      </c>
      <c r="AP260" s="20"/>
      <c r="AQ260" s="20"/>
      <c r="AR260" s="20"/>
    </row>
    <row r="261" spans="15:44">
      <c r="O261" s="18" t="str">
        <f t="shared" si="42"/>
        <v>-</v>
      </c>
      <c r="P261" s="19" t="str">
        <f t="shared" si="43"/>
        <v/>
      </c>
      <c r="Q261" s="20" t="str">
        <f t="shared" si="44"/>
        <v/>
      </c>
      <c r="R261" s="20" t="str">
        <f t="shared" si="45"/>
        <v/>
      </c>
      <c r="S261" s="20" t="str">
        <f t="shared" si="46"/>
        <v/>
      </c>
      <c r="T261" s="20" t="str">
        <f t="shared" si="47"/>
        <v/>
      </c>
      <c r="U261" s="20" t="str">
        <f t="shared" si="48"/>
        <v/>
      </c>
      <c r="W261" s="20"/>
      <c r="X261" s="20"/>
      <c r="Y261" s="20"/>
      <c r="AH261" s="18" t="str">
        <f t="shared" si="49"/>
        <v>-</v>
      </c>
      <c r="AI261" s="19" t="str">
        <f t="shared" si="50"/>
        <v/>
      </c>
      <c r="AJ261" s="20" t="str">
        <f t="shared" si="51"/>
        <v/>
      </c>
      <c r="AK261" s="20" t="str">
        <f t="shared" si="52"/>
        <v/>
      </c>
      <c r="AL261" s="20" t="str">
        <f t="shared" si="53"/>
        <v/>
      </c>
      <c r="AM261" s="20" t="str">
        <f t="shared" si="54"/>
        <v/>
      </c>
      <c r="AN261" s="20" t="str">
        <f t="shared" si="55"/>
        <v/>
      </c>
      <c r="AP261" s="20"/>
      <c r="AQ261" s="20"/>
      <c r="AR261" s="20"/>
    </row>
    <row r="262" spans="15:44">
      <c r="O262" s="18" t="str">
        <f t="shared" si="42"/>
        <v>-</v>
      </c>
      <c r="P262" s="19" t="str">
        <f t="shared" si="43"/>
        <v/>
      </c>
      <c r="Q262" s="20" t="str">
        <f t="shared" si="44"/>
        <v/>
      </c>
      <c r="R262" s="20" t="str">
        <f t="shared" si="45"/>
        <v/>
      </c>
      <c r="S262" s="20" t="str">
        <f t="shared" si="46"/>
        <v/>
      </c>
      <c r="T262" s="20" t="str">
        <f t="shared" si="47"/>
        <v/>
      </c>
      <c r="U262" s="20" t="str">
        <f t="shared" si="48"/>
        <v/>
      </c>
      <c r="W262" s="20"/>
      <c r="X262" s="20"/>
      <c r="Y262" s="20"/>
      <c r="AH262" s="18" t="str">
        <f t="shared" si="49"/>
        <v>-</v>
      </c>
      <c r="AI262" s="19" t="str">
        <f t="shared" si="50"/>
        <v/>
      </c>
      <c r="AJ262" s="20" t="str">
        <f t="shared" si="51"/>
        <v/>
      </c>
      <c r="AK262" s="20" t="str">
        <f t="shared" si="52"/>
        <v/>
      </c>
      <c r="AL262" s="20" t="str">
        <f t="shared" si="53"/>
        <v/>
      </c>
      <c r="AM262" s="20" t="str">
        <f t="shared" si="54"/>
        <v/>
      </c>
      <c r="AN262" s="20" t="str">
        <f t="shared" si="55"/>
        <v/>
      </c>
      <c r="AP262" s="20"/>
      <c r="AQ262" s="20"/>
      <c r="AR262" s="20"/>
    </row>
    <row r="263" spans="15:44">
      <c r="O263" s="18" t="str">
        <f t="shared" si="42"/>
        <v>-</v>
      </c>
      <c r="P263" s="19" t="str">
        <f t="shared" si="43"/>
        <v/>
      </c>
      <c r="Q263" s="20" t="str">
        <f t="shared" si="44"/>
        <v/>
      </c>
      <c r="R263" s="20" t="str">
        <f t="shared" si="45"/>
        <v/>
      </c>
      <c r="S263" s="20" t="str">
        <f t="shared" si="46"/>
        <v/>
      </c>
      <c r="T263" s="20" t="str">
        <f t="shared" si="47"/>
        <v/>
      </c>
      <c r="U263" s="20" t="str">
        <f t="shared" si="48"/>
        <v/>
      </c>
      <c r="W263" s="20"/>
      <c r="X263" s="20"/>
      <c r="Y263" s="20"/>
      <c r="AH263" s="18" t="str">
        <f t="shared" si="49"/>
        <v>-</v>
      </c>
      <c r="AI263" s="19" t="str">
        <f t="shared" si="50"/>
        <v/>
      </c>
      <c r="AJ263" s="20" t="str">
        <f t="shared" si="51"/>
        <v/>
      </c>
      <c r="AK263" s="20" t="str">
        <f t="shared" si="52"/>
        <v/>
      </c>
      <c r="AL263" s="20" t="str">
        <f t="shared" si="53"/>
        <v/>
      </c>
      <c r="AM263" s="20" t="str">
        <f t="shared" si="54"/>
        <v/>
      </c>
      <c r="AN263" s="20" t="str">
        <f t="shared" si="55"/>
        <v/>
      </c>
      <c r="AP263" s="20"/>
      <c r="AQ263" s="20"/>
      <c r="AR263" s="20"/>
    </row>
    <row r="264" spans="15:44">
      <c r="O264" s="18" t="str">
        <f t="shared" si="42"/>
        <v>-</v>
      </c>
      <c r="P264" s="19" t="str">
        <f t="shared" si="43"/>
        <v/>
      </c>
      <c r="Q264" s="20" t="str">
        <f t="shared" si="44"/>
        <v/>
      </c>
      <c r="R264" s="20" t="str">
        <f t="shared" si="45"/>
        <v/>
      </c>
      <c r="S264" s="20" t="str">
        <f t="shared" si="46"/>
        <v/>
      </c>
      <c r="T264" s="20" t="str">
        <f t="shared" si="47"/>
        <v/>
      </c>
      <c r="U264" s="20" t="str">
        <f t="shared" si="48"/>
        <v/>
      </c>
      <c r="W264" s="20"/>
      <c r="X264" s="20"/>
      <c r="Y264" s="20"/>
      <c r="AH264" s="18" t="str">
        <f t="shared" si="49"/>
        <v>-</v>
      </c>
      <c r="AI264" s="19" t="str">
        <f t="shared" si="50"/>
        <v/>
      </c>
      <c r="AJ264" s="20" t="str">
        <f t="shared" si="51"/>
        <v/>
      </c>
      <c r="AK264" s="20" t="str">
        <f t="shared" si="52"/>
        <v/>
      </c>
      <c r="AL264" s="20" t="str">
        <f t="shared" si="53"/>
        <v/>
      </c>
      <c r="AM264" s="20" t="str">
        <f t="shared" si="54"/>
        <v/>
      </c>
      <c r="AN264" s="20" t="str">
        <f t="shared" si="55"/>
        <v/>
      </c>
      <c r="AP264" s="20"/>
      <c r="AQ264" s="20"/>
      <c r="AR264" s="20"/>
    </row>
    <row r="265" spans="15:44">
      <c r="O265" s="18" t="str">
        <f t="shared" si="42"/>
        <v>-</v>
      </c>
      <c r="P265" s="19" t="str">
        <f t="shared" si="43"/>
        <v/>
      </c>
      <c r="Q265" s="20" t="str">
        <f t="shared" si="44"/>
        <v/>
      </c>
      <c r="R265" s="20" t="str">
        <f t="shared" si="45"/>
        <v/>
      </c>
      <c r="S265" s="20" t="str">
        <f t="shared" si="46"/>
        <v/>
      </c>
      <c r="T265" s="20" t="str">
        <f t="shared" si="47"/>
        <v/>
      </c>
      <c r="U265" s="20" t="str">
        <f t="shared" si="48"/>
        <v/>
      </c>
      <c r="W265" s="20"/>
      <c r="X265" s="20"/>
      <c r="Y265" s="20"/>
      <c r="AH265" s="18" t="str">
        <f t="shared" si="49"/>
        <v>-</v>
      </c>
      <c r="AI265" s="19" t="str">
        <f t="shared" si="50"/>
        <v/>
      </c>
      <c r="AJ265" s="20" t="str">
        <f t="shared" si="51"/>
        <v/>
      </c>
      <c r="AK265" s="20" t="str">
        <f t="shared" si="52"/>
        <v/>
      </c>
      <c r="AL265" s="20" t="str">
        <f t="shared" si="53"/>
        <v/>
      </c>
      <c r="AM265" s="20" t="str">
        <f t="shared" si="54"/>
        <v/>
      </c>
      <c r="AN265" s="20" t="str">
        <f t="shared" si="55"/>
        <v/>
      </c>
      <c r="AP265" s="20"/>
      <c r="AQ265" s="20"/>
      <c r="AR265" s="20"/>
    </row>
    <row r="266" spans="15:44">
      <c r="O266" s="18" t="str">
        <f t="shared" si="42"/>
        <v>-</v>
      </c>
      <c r="P266" s="19" t="str">
        <f t="shared" si="43"/>
        <v/>
      </c>
      <c r="Q266" s="20" t="str">
        <f t="shared" si="44"/>
        <v/>
      </c>
      <c r="R266" s="20" t="str">
        <f t="shared" si="45"/>
        <v/>
      </c>
      <c r="S266" s="20" t="str">
        <f t="shared" si="46"/>
        <v/>
      </c>
      <c r="T266" s="20" t="str">
        <f t="shared" si="47"/>
        <v/>
      </c>
      <c r="U266" s="20" t="str">
        <f t="shared" si="48"/>
        <v/>
      </c>
      <c r="W266" s="20"/>
      <c r="X266" s="20"/>
      <c r="Y266" s="20"/>
      <c r="AH266" s="18" t="str">
        <f t="shared" si="49"/>
        <v>-</v>
      </c>
      <c r="AI266" s="19" t="str">
        <f t="shared" si="50"/>
        <v/>
      </c>
      <c r="AJ266" s="20" t="str">
        <f t="shared" si="51"/>
        <v/>
      </c>
      <c r="AK266" s="20" t="str">
        <f t="shared" si="52"/>
        <v/>
      </c>
      <c r="AL266" s="20" t="str">
        <f t="shared" si="53"/>
        <v/>
      </c>
      <c r="AM266" s="20" t="str">
        <f t="shared" si="54"/>
        <v/>
      </c>
      <c r="AN266" s="20" t="str">
        <f t="shared" si="55"/>
        <v/>
      </c>
      <c r="AP266" s="20"/>
      <c r="AQ266" s="20"/>
      <c r="AR266" s="20"/>
    </row>
    <row r="267" spans="15:44">
      <c r="O267" s="18" t="str">
        <f t="shared" si="42"/>
        <v>-</v>
      </c>
      <c r="P267" s="19" t="str">
        <f t="shared" si="43"/>
        <v/>
      </c>
      <c r="Q267" s="20" t="str">
        <f t="shared" si="44"/>
        <v/>
      </c>
      <c r="R267" s="20" t="str">
        <f t="shared" si="45"/>
        <v/>
      </c>
      <c r="S267" s="20" t="str">
        <f t="shared" si="46"/>
        <v/>
      </c>
      <c r="T267" s="20" t="str">
        <f t="shared" si="47"/>
        <v/>
      </c>
      <c r="U267" s="20" t="str">
        <f t="shared" si="48"/>
        <v/>
      </c>
      <c r="W267" s="20"/>
      <c r="X267" s="20"/>
      <c r="Y267" s="20"/>
      <c r="AH267" s="18" t="str">
        <f t="shared" si="49"/>
        <v>-</v>
      </c>
      <c r="AI267" s="19" t="str">
        <f t="shared" si="50"/>
        <v/>
      </c>
      <c r="AJ267" s="20" t="str">
        <f t="shared" si="51"/>
        <v/>
      </c>
      <c r="AK267" s="20" t="str">
        <f t="shared" si="52"/>
        <v/>
      </c>
      <c r="AL267" s="20" t="str">
        <f t="shared" si="53"/>
        <v/>
      </c>
      <c r="AM267" s="20" t="str">
        <f t="shared" si="54"/>
        <v/>
      </c>
      <c r="AN267" s="20" t="str">
        <f t="shared" si="55"/>
        <v/>
      </c>
      <c r="AP267" s="20"/>
      <c r="AQ267" s="20"/>
      <c r="AR267" s="20"/>
    </row>
    <row r="268" spans="15:44">
      <c r="O268" s="18" t="str">
        <f t="shared" si="42"/>
        <v>-</v>
      </c>
      <c r="P268" s="19" t="str">
        <f t="shared" si="43"/>
        <v/>
      </c>
      <c r="Q268" s="20" t="str">
        <f t="shared" si="44"/>
        <v/>
      </c>
      <c r="R268" s="20" t="str">
        <f t="shared" si="45"/>
        <v/>
      </c>
      <c r="S268" s="20" t="str">
        <f t="shared" si="46"/>
        <v/>
      </c>
      <c r="T268" s="20" t="str">
        <f t="shared" si="47"/>
        <v/>
      </c>
      <c r="U268" s="20" t="str">
        <f t="shared" si="48"/>
        <v/>
      </c>
      <c r="W268" s="20"/>
      <c r="X268" s="20"/>
      <c r="Y268" s="20"/>
      <c r="AH268" s="18" t="str">
        <f t="shared" si="49"/>
        <v>-</v>
      </c>
      <c r="AI268" s="19" t="str">
        <f t="shared" si="50"/>
        <v/>
      </c>
      <c r="AJ268" s="20" t="str">
        <f t="shared" si="51"/>
        <v/>
      </c>
      <c r="AK268" s="20" t="str">
        <f t="shared" si="52"/>
        <v/>
      </c>
      <c r="AL268" s="20" t="str">
        <f t="shared" si="53"/>
        <v/>
      </c>
      <c r="AM268" s="20" t="str">
        <f t="shared" si="54"/>
        <v/>
      </c>
      <c r="AN268" s="20" t="str">
        <f t="shared" si="55"/>
        <v/>
      </c>
      <c r="AP268" s="20"/>
      <c r="AQ268" s="20"/>
      <c r="AR268" s="20"/>
    </row>
    <row r="269" spans="15:44">
      <c r="O269" s="18" t="str">
        <f t="shared" si="42"/>
        <v>-</v>
      </c>
      <c r="P269" s="19" t="str">
        <f t="shared" si="43"/>
        <v/>
      </c>
      <c r="Q269" s="20" t="str">
        <f t="shared" si="44"/>
        <v/>
      </c>
      <c r="R269" s="20" t="str">
        <f t="shared" si="45"/>
        <v/>
      </c>
      <c r="S269" s="20" t="str">
        <f t="shared" si="46"/>
        <v/>
      </c>
      <c r="T269" s="20" t="str">
        <f t="shared" si="47"/>
        <v/>
      </c>
      <c r="U269" s="20" t="str">
        <f t="shared" si="48"/>
        <v/>
      </c>
      <c r="W269" s="20"/>
      <c r="X269" s="20"/>
      <c r="Y269" s="20"/>
      <c r="AH269" s="18" t="str">
        <f t="shared" si="49"/>
        <v>-</v>
      </c>
      <c r="AI269" s="19" t="str">
        <f t="shared" si="50"/>
        <v/>
      </c>
      <c r="AJ269" s="20" t="str">
        <f t="shared" si="51"/>
        <v/>
      </c>
      <c r="AK269" s="20" t="str">
        <f t="shared" si="52"/>
        <v/>
      </c>
      <c r="AL269" s="20" t="str">
        <f t="shared" si="53"/>
        <v/>
      </c>
      <c r="AM269" s="20" t="str">
        <f t="shared" si="54"/>
        <v/>
      </c>
      <c r="AN269" s="20" t="str">
        <f t="shared" si="55"/>
        <v/>
      </c>
      <c r="AP269" s="20"/>
      <c r="AQ269" s="20"/>
      <c r="AR269" s="20"/>
    </row>
    <row r="270" spans="15:44">
      <c r="O270" s="18" t="str">
        <f t="shared" si="42"/>
        <v>-</v>
      </c>
      <c r="P270" s="19" t="str">
        <f t="shared" si="43"/>
        <v/>
      </c>
      <c r="Q270" s="20" t="str">
        <f t="shared" si="44"/>
        <v/>
      </c>
      <c r="R270" s="20" t="str">
        <f t="shared" si="45"/>
        <v/>
      </c>
      <c r="S270" s="20" t="str">
        <f t="shared" si="46"/>
        <v/>
      </c>
      <c r="T270" s="20" t="str">
        <f t="shared" si="47"/>
        <v/>
      </c>
      <c r="U270" s="20" t="str">
        <f t="shared" si="48"/>
        <v/>
      </c>
      <c r="W270" s="20"/>
      <c r="X270" s="20"/>
      <c r="Y270" s="20"/>
      <c r="AH270" s="18" t="str">
        <f t="shared" si="49"/>
        <v>-</v>
      </c>
      <c r="AI270" s="19" t="str">
        <f t="shared" si="50"/>
        <v/>
      </c>
      <c r="AJ270" s="20" t="str">
        <f t="shared" si="51"/>
        <v/>
      </c>
      <c r="AK270" s="20" t="str">
        <f t="shared" si="52"/>
        <v/>
      </c>
      <c r="AL270" s="20" t="str">
        <f t="shared" si="53"/>
        <v/>
      </c>
      <c r="AM270" s="20" t="str">
        <f t="shared" si="54"/>
        <v/>
      </c>
      <c r="AN270" s="20" t="str">
        <f t="shared" si="55"/>
        <v/>
      </c>
      <c r="AP270" s="20"/>
      <c r="AQ270" s="20"/>
      <c r="AR270" s="20"/>
    </row>
    <row r="271" spans="15:44">
      <c r="O271" s="18" t="str">
        <f t="shared" ref="O271:O334" si="56">IF(O270&lt;$Y$6,O270+1,"-")</f>
        <v>-</v>
      </c>
      <c r="P271" s="19" t="str">
        <f t="shared" ref="P271:P334" si="57">IF(ISNUMBER(O271),MIN(DATE(YEAR($P$14),MONTH($P$14)+O271*12/$AC$8,DAY($P$14)),DATE(YEAR($P$14),MONTH($P$14)+1+O271*12/$AC$8,1)-1),"")</f>
        <v/>
      </c>
      <c r="Q271" s="20" t="str">
        <f t="shared" ref="Q271:Q334" si="58">IF(ISNUMBER(O271),Q270-S270,"")</f>
        <v/>
      </c>
      <c r="R271" s="20" t="str">
        <f t="shared" ref="R271:R334" si="59">IF(ISNUMBER(O271),ROUND(Q271*$Y$10,$AE$9),"")</f>
        <v/>
      </c>
      <c r="S271" s="20" t="str">
        <f t="shared" ref="S271:S334" si="60">IF(ISNUMBER(O271),IF(O271=$Y$6,Q271,IF(O271&gt;$Y$7,$U$6-R271,0)),"")</f>
        <v/>
      </c>
      <c r="T271" s="20" t="str">
        <f t="shared" ref="T271:T334" si="61">IF(ISNUMBER(O271),$U$7,"")</f>
        <v/>
      </c>
      <c r="U271" s="20" t="str">
        <f t="shared" ref="U271:U334" si="62">IF(ISNUMBER(O271),R271+S271+T271,"")</f>
        <v/>
      </c>
      <c r="W271" s="20"/>
      <c r="X271" s="20"/>
      <c r="Y271" s="20"/>
      <c r="AH271" s="18" t="str">
        <f t="shared" ref="AH271:AH334" si="63">IF(AH270&lt;$AR$6,AH270+1,"-")</f>
        <v>-</v>
      </c>
      <c r="AI271" s="19" t="str">
        <f t="shared" ref="AI271:AI334" si="64">IF(ISNUMBER(AH271),MIN(DATE(YEAR($AI$14),MONTH($AI$14)+AH271*12/$AV$8,DAY($AI$14)),DATE(YEAR($AI$14),MONTH($AI$14)+1+AH271*12/$AV$8,1)-1),"")</f>
        <v/>
      </c>
      <c r="AJ271" s="20" t="str">
        <f t="shared" ref="AJ271:AJ334" si="65">IF(ISNUMBER(AH271),AJ270-AL270,"")</f>
        <v/>
      </c>
      <c r="AK271" s="20" t="str">
        <f t="shared" ref="AK271:AK334" si="66">IF(ISNUMBER(AH271),ROUND(AJ271*$AR$10,$AX$9),"")</f>
        <v/>
      </c>
      <c r="AL271" s="20" t="str">
        <f t="shared" ref="AL271:AL334" si="67">IF(ISNUMBER(AH271),IF(AH271=$AR$6,AJ271,IF(AH271&gt;$AR$7,$AN$6-AK271,0)),"")</f>
        <v/>
      </c>
      <c r="AM271" s="20" t="str">
        <f t="shared" ref="AM271:AM334" si="68">IF(ISNUMBER(AH271),$AN$7,"")</f>
        <v/>
      </c>
      <c r="AN271" s="20" t="str">
        <f t="shared" ref="AN271:AN334" si="69">IF(ISNUMBER(AH271),AK271+AL271+AM271,"")</f>
        <v/>
      </c>
      <c r="AP271" s="20"/>
      <c r="AQ271" s="20"/>
      <c r="AR271" s="20"/>
    </row>
    <row r="272" spans="15:44">
      <c r="O272" s="18" t="str">
        <f t="shared" si="56"/>
        <v>-</v>
      </c>
      <c r="P272" s="19" t="str">
        <f t="shared" si="57"/>
        <v/>
      </c>
      <c r="Q272" s="20" t="str">
        <f t="shared" si="58"/>
        <v/>
      </c>
      <c r="R272" s="20" t="str">
        <f t="shared" si="59"/>
        <v/>
      </c>
      <c r="S272" s="20" t="str">
        <f t="shared" si="60"/>
        <v/>
      </c>
      <c r="T272" s="20" t="str">
        <f t="shared" si="61"/>
        <v/>
      </c>
      <c r="U272" s="20" t="str">
        <f t="shared" si="62"/>
        <v/>
      </c>
      <c r="W272" s="20"/>
      <c r="X272" s="20"/>
      <c r="Y272" s="20"/>
      <c r="AH272" s="18" t="str">
        <f t="shared" si="63"/>
        <v>-</v>
      </c>
      <c r="AI272" s="19" t="str">
        <f t="shared" si="64"/>
        <v/>
      </c>
      <c r="AJ272" s="20" t="str">
        <f t="shared" si="65"/>
        <v/>
      </c>
      <c r="AK272" s="20" t="str">
        <f t="shared" si="66"/>
        <v/>
      </c>
      <c r="AL272" s="20" t="str">
        <f t="shared" si="67"/>
        <v/>
      </c>
      <c r="AM272" s="20" t="str">
        <f t="shared" si="68"/>
        <v/>
      </c>
      <c r="AN272" s="20" t="str">
        <f t="shared" si="69"/>
        <v/>
      </c>
      <c r="AP272" s="20"/>
      <c r="AQ272" s="20"/>
      <c r="AR272" s="20"/>
    </row>
    <row r="273" spans="15:44">
      <c r="O273" s="18" t="str">
        <f t="shared" si="56"/>
        <v>-</v>
      </c>
      <c r="P273" s="19" t="str">
        <f t="shared" si="57"/>
        <v/>
      </c>
      <c r="Q273" s="20" t="str">
        <f t="shared" si="58"/>
        <v/>
      </c>
      <c r="R273" s="20" t="str">
        <f t="shared" si="59"/>
        <v/>
      </c>
      <c r="S273" s="20" t="str">
        <f t="shared" si="60"/>
        <v/>
      </c>
      <c r="T273" s="20" t="str">
        <f t="shared" si="61"/>
        <v/>
      </c>
      <c r="U273" s="20" t="str">
        <f t="shared" si="62"/>
        <v/>
      </c>
      <c r="W273" s="20"/>
      <c r="X273" s="20"/>
      <c r="Y273" s="20"/>
      <c r="AH273" s="18" t="str">
        <f t="shared" si="63"/>
        <v>-</v>
      </c>
      <c r="AI273" s="19" t="str">
        <f t="shared" si="64"/>
        <v/>
      </c>
      <c r="AJ273" s="20" t="str">
        <f t="shared" si="65"/>
        <v/>
      </c>
      <c r="AK273" s="20" t="str">
        <f t="shared" si="66"/>
        <v/>
      </c>
      <c r="AL273" s="20" t="str">
        <f t="shared" si="67"/>
        <v/>
      </c>
      <c r="AM273" s="20" t="str">
        <f t="shared" si="68"/>
        <v/>
      </c>
      <c r="AN273" s="20" t="str">
        <f t="shared" si="69"/>
        <v/>
      </c>
      <c r="AP273" s="20"/>
      <c r="AQ273" s="20"/>
      <c r="AR273" s="20"/>
    </row>
    <row r="274" spans="15:44">
      <c r="O274" s="18" t="str">
        <f t="shared" si="56"/>
        <v>-</v>
      </c>
      <c r="P274" s="19" t="str">
        <f t="shared" si="57"/>
        <v/>
      </c>
      <c r="Q274" s="20" t="str">
        <f t="shared" si="58"/>
        <v/>
      </c>
      <c r="R274" s="20" t="str">
        <f t="shared" si="59"/>
        <v/>
      </c>
      <c r="S274" s="20" t="str">
        <f t="shared" si="60"/>
        <v/>
      </c>
      <c r="T274" s="20" t="str">
        <f t="shared" si="61"/>
        <v/>
      </c>
      <c r="U274" s="20" t="str">
        <f t="shared" si="62"/>
        <v/>
      </c>
      <c r="W274" s="20"/>
      <c r="X274" s="20"/>
      <c r="Y274" s="20"/>
      <c r="AH274" s="18" t="str">
        <f t="shared" si="63"/>
        <v>-</v>
      </c>
      <c r="AI274" s="19" t="str">
        <f t="shared" si="64"/>
        <v/>
      </c>
      <c r="AJ274" s="20" t="str">
        <f t="shared" si="65"/>
        <v/>
      </c>
      <c r="AK274" s="20" t="str">
        <f t="shared" si="66"/>
        <v/>
      </c>
      <c r="AL274" s="20" t="str">
        <f t="shared" si="67"/>
        <v/>
      </c>
      <c r="AM274" s="20" t="str">
        <f t="shared" si="68"/>
        <v/>
      </c>
      <c r="AN274" s="20" t="str">
        <f t="shared" si="69"/>
        <v/>
      </c>
      <c r="AP274" s="20"/>
      <c r="AQ274" s="20"/>
      <c r="AR274" s="20"/>
    </row>
    <row r="275" spans="15:44">
      <c r="O275" s="18" t="str">
        <f t="shared" si="56"/>
        <v>-</v>
      </c>
      <c r="P275" s="19" t="str">
        <f t="shared" si="57"/>
        <v/>
      </c>
      <c r="Q275" s="20" t="str">
        <f t="shared" si="58"/>
        <v/>
      </c>
      <c r="R275" s="20" t="str">
        <f t="shared" si="59"/>
        <v/>
      </c>
      <c r="S275" s="20" t="str">
        <f t="shared" si="60"/>
        <v/>
      </c>
      <c r="T275" s="20" t="str">
        <f t="shared" si="61"/>
        <v/>
      </c>
      <c r="U275" s="20" t="str">
        <f t="shared" si="62"/>
        <v/>
      </c>
      <c r="W275" s="20"/>
      <c r="X275" s="20"/>
      <c r="Y275" s="20"/>
      <c r="AH275" s="18" t="str">
        <f t="shared" si="63"/>
        <v>-</v>
      </c>
      <c r="AI275" s="19" t="str">
        <f t="shared" si="64"/>
        <v/>
      </c>
      <c r="AJ275" s="20" t="str">
        <f t="shared" si="65"/>
        <v/>
      </c>
      <c r="AK275" s="20" t="str">
        <f t="shared" si="66"/>
        <v/>
      </c>
      <c r="AL275" s="20" t="str">
        <f t="shared" si="67"/>
        <v/>
      </c>
      <c r="AM275" s="20" t="str">
        <f t="shared" si="68"/>
        <v/>
      </c>
      <c r="AN275" s="20" t="str">
        <f t="shared" si="69"/>
        <v/>
      </c>
      <c r="AP275" s="20"/>
      <c r="AQ275" s="20"/>
      <c r="AR275" s="20"/>
    </row>
    <row r="276" spans="15:44">
      <c r="O276" s="18" t="str">
        <f t="shared" si="56"/>
        <v>-</v>
      </c>
      <c r="P276" s="19" t="str">
        <f t="shared" si="57"/>
        <v/>
      </c>
      <c r="Q276" s="20" t="str">
        <f t="shared" si="58"/>
        <v/>
      </c>
      <c r="R276" s="20" t="str">
        <f t="shared" si="59"/>
        <v/>
      </c>
      <c r="S276" s="20" t="str">
        <f t="shared" si="60"/>
        <v/>
      </c>
      <c r="T276" s="20" t="str">
        <f t="shared" si="61"/>
        <v/>
      </c>
      <c r="U276" s="20" t="str">
        <f t="shared" si="62"/>
        <v/>
      </c>
      <c r="W276" s="20"/>
      <c r="X276" s="20"/>
      <c r="Y276" s="20"/>
      <c r="AH276" s="18" t="str">
        <f t="shared" si="63"/>
        <v>-</v>
      </c>
      <c r="AI276" s="19" t="str">
        <f t="shared" si="64"/>
        <v/>
      </c>
      <c r="AJ276" s="20" t="str">
        <f t="shared" si="65"/>
        <v/>
      </c>
      <c r="AK276" s="20" t="str">
        <f t="shared" si="66"/>
        <v/>
      </c>
      <c r="AL276" s="20" t="str">
        <f t="shared" si="67"/>
        <v/>
      </c>
      <c r="AM276" s="20" t="str">
        <f t="shared" si="68"/>
        <v/>
      </c>
      <c r="AN276" s="20" t="str">
        <f t="shared" si="69"/>
        <v/>
      </c>
      <c r="AP276" s="20"/>
      <c r="AQ276" s="20"/>
      <c r="AR276" s="20"/>
    </row>
    <row r="277" spans="15:44">
      <c r="O277" s="18" t="str">
        <f t="shared" si="56"/>
        <v>-</v>
      </c>
      <c r="P277" s="19" t="str">
        <f t="shared" si="57"/>
        <v/>
      </c>
      <c r="Q277" s="20" t="str">
        <f t="shared" si="58"/>
        <v/>
      </c>
      <c r="R277" s="20" t="str">
        <f t="shared" si="59"/>
        <v/>
      </c>
      <c r="S277" s="20" t="str">
        <f t="shared" si="60"/>
        <v/>
      </c>
      <c r="T277" s="20" t="str">
        <f t="shared" si="61"/>
        <v/>
      </c>
      <c r="U277" s="20" t="str">
        <f t="shared" si="62"/>
        <v/>
      </c>
      <c r="W277" s="20"/>
      <c r="X277" s="20"/>
      <c r="Y277" s="20"/>
      <c r="AH277" s="18" t="str">
        <f t="shared" si="63"/>
        <v>-</v>
      </c>
      <c r="AI277" s="19" t="str">
        <f t="shared" si="64"/>
        <v/>
      </c>
      <c r="AJ277" s="20" t="str">
        <f t="shared" si="65"/>
        <v/>
      </c>
      <c r="AK277" s="20" t="str">
        <f t="shared" si="66"/>
        <v/>
      </c>
      <c r="AL277" s="20" t="str">
        <f t="shared" si="67"/>
        <v/>
      </c>
      <c r="AM277" s="20" t="str">
        <f t="shared" si="68"/>
        <v/>
      </c>
      <c r="AN277" s="20" t="str">
        <f t="shared" si="69"/>
        <v/>
      </c>
      <c r="AP277" s="20"/>
      <c r="AQ277" s="20"/>
      <c r="AR277" s="20"/>
    </row>
    <row r="278" spans="15:44">
      <c r="O278" s="18" t="str">
        <f t="shared" si="56"/>
        <v>-</v>
      </c>
      <c r="P278" s="19" t="str">
        <f t="shared" si="57"/>
        <v/>
      </c>
      <c r="Q278" s="20" t="str">
        <f t="shared" si="58"/>
        <v/>
      </c>
      <c r="R278" s="20" t="str">
        <f t="shared" si="59"/>
        <v/>
      </c>
      <c r="S278" s="20" t="str">
        <f t="shared" si="60"/>
        <v/>
      </c>
      <c r="T278" s="20" t="str">
        <f t="shared" si="61"/>
        <v/>
      </c>
      <c r="U278" s="20" t="str">
        <f t="shared" si="62"/>
        <v/>
      </c>
      <c r="W278" s="20"/>
      <c r="X278" s="20"/>
      <c r="Y278" s="20"/>
      <c r="AH278" s="18" t="str">
        <f t="shared" si="63"/>
        <v>-</v>
      </c>
      <c r="AI278" s="19" t="str">
        <f t="shared" si="64"/>
        <v/>
      </c>
      <c r="AJ278" s="20" t="str">
        <f t="shared" si="65"/>
        <v/>
      </c>
      <c r="AK278" s="20" t="str">
        <f t="shared" si="66"/>
        <v/>
      </c>
      <c r="AL278" s="20" t="str">
        <f t="shared" si="67"/>
        <v/>
      </c>
      <c r="AM278" s="20" t="str">
        <f t="shared" si="68"/>
        <v/>
      </c>
      <c r="AN278" s="20" t="str">
        <f t="shared" si="69"/>
        <v/>
      </c>
      <c r="AP278" s="20"/>
      <c r="AQ278" s="20"/>
      <c r="AR278" s="20"/>
    </row>
    <row r="279" spans="15:44">
      <c r="O279" s="18" t="str">
        <f t="shared" si="56"/>
        <v>-</v>
      </c>
      <c r="P279" s="19" t="str">
        <f t="shared" si="57"/>
        <v/>
      </c>
      <c r="Q279" s="20" t="str">
        <f t="shared" si="58"/>
        <v/>
      </c>
      <c r="R279" s="20" t="str">
        <f t="shared" si="59"/>
        <v/>
      </c>
      <c r="S279" s="20" t="str">
        <f t="shared" si="60"/>
        <v/>
      </c>
      <c r="T279" s="20" t="str">
        <f t="shared" si="61"/>
        <v/>
      </c>
      <c r="U279" s="20" t="str">
        <f t="shared" si="62"/>
        <v/>
      </c>
      <c r="W279" s="20"/>
      <c r="X279" s="20"/>
      <c r="Y279" s="20"/>
      <c r="AH279" s="18" t="str">
        <f t="shared" si="63"/>
        <v>-</v>
      </c>
      <c r="AI279" s="19" t="str">
        <f t="shared" si="64"/>
        <v/>
      </c>
      <c r="AJ279" s="20" t="str">
        <f t="shared" si="65"/>
        <v/>
      </c>
      <c r="AK279" s="20" t="str">
        <f t="shared" si="66"/>
        <v/>
      </c>
      <c r="AL279" s="20" t="str">
        <f t="shared" si="67"/>
        <v/>
      </c>
      <c r="AM279" s="20" t="str">
        <f t="shared" si="68"/>
        <v/>
      </c>
      <c r="AN279" s="20" t="str">
        <f t="shared" si="69"/>
        <v/>
      </c>
      <c r="AP279" s="20"/>
      <c r="AQ279" s="20"/>
      <c r="AR279" s="20"/>
    </row>
    <row r="280" spans="15:44">
      <c r="O280" s="18" t="str">
        <f t="shared" si="56"/>
        <v>-</v>
      </c>
      <c r="P280" s="19" t="str">
        <f t="shared" si="57"/>
        <v/>
      </c>
      <c r="Q280" s="20" t="str">
        <f t="shared" si="58"/>
        <v/>
      </c>
      <c r="R280" s="20" t="str">
        <f t="shared" si="59"/>
        <v/>
      </c>
      <c r="S280" s="20" t="str">
        <f t="shared" si="60"/>
        <v/>
      </c>
      <c r="T280" s="20" t="str">
        <f t="shared" si="61"/>
        <v/>
      </c>
      <c r="U280" s="20" t="str">
        <f t="shared" si="62"/>
        <v/>
      </c>
      <c r="W280" s="20"/>
      <c r="X280" s="20"/>
      <c r="Y280" s="20"/>
      <c r="AH280" s="18" t="str">
        <f t="shared" si="63"/>
        <v>-</v>
      </c>
      <c r="AI280" s="19" t="str">
        <f t="shared" si="64"/>
        <v/>
      </c>
      <c r="AJ280" s="20" t="str">
        <f t="shared" si="65"/>
        <v/>
      </c>
      <c r="AK280" s="20" t="str">
        <f t="shared" si="66"/>
        <v/>
      </c>
      <c r="AL280" s="20" t="str">
        <f t="shared" si="67"/>
        <v/>
      </c>
      <c r="AM280" s="20" t="str">
        <f t="shared" si="68"/>
        <v/>
      </c>
      <c r="AN280" s="20" t="str">
        <f t="shared" si="69"/>
        <v/>
      </c>
      <c r="AP280" s="20"/>
      <c r="AQ280" s="20"/>
      <c r="AR280" s="20"/>
    </row>
    <row r="281" spans="15:44">
      <c r="O281" s="18" t="str">
        <f t="shared" si="56"/>
        <v>-</v>
      </c>
      <c r="P281" s="19" t="str">
        <f t="shared" si="57"/>
        <v/>
      </c>
      <c r="Q281" s="20" t="str">
        <f t="shared" si="58"/>
        <v/>
      </c>
      <c r="R281" s="20" t="str">
        <f t="shared" si="59"/>
        <v/>
      </c>
      <c r="S281" s="20" t="str">
        <f t="shared" si="60"/>
        <v/>
      </c>
      <c r="T281" s="20" t="str">
        <f t="shared" si="61"/>
        <v/>
      </c>
      <c r="U281" s="20" t="str">
        <f t="shared" si="62"/>
        <v/>
      </c>
      <c r="W281" s="20"/>
      <c r="X281" s="20"/>
      <c r="Y281" s="20"/>
      <c r="AH281" s="18" t="str">
        <f t="shared" si="63"/>
        <v>-</v>
      </c>
      <c r="AI281" s="19" t="str">
        <f t="shared" si="64"/>
        <v/>
      </c>
      <c r="AJ281" s="20" t="str">
        <f t="shared" si="65"/>
        <v/>
      </c>
      <c r="AK281" s="20" t="str">
        <f t="shared" si="66"/>
        <v/>
      </c>
      <c r="AL281" s="20" t="str">
        <f t="shared" si="67"/>
        <v/>
      </c>
      <c r="AM281" s="20" t="str">
        <f t="shared" si="68"/>
        <v/>
      </c>
      <c r="AN281" s="20" t="str">
        <f t="shared" si="69"/>
        <v/>
      </c>
      <c r="AP281" s="20"/>
      <c r="AQ281" s="20"/>
      <c r="AR281" s="20"/>
    </row>
    <row r="282" spans="15:44">
      <c r="O282" s="18" t="str">
        <f t="shared" si="56"/>
        <v>-</v>
      </c>
      <c r="P282" s="19" t="str">
        <f t="shared" si="57"/>
        <v/>
      </c>
      <c r="Q282" s="20" t="str">
        <f t="shared" si="58"/>
        <v/>
      </c>
      <c r="R282" s="20" t="str">
        <f t="shared" si="59"/>
        <v/>
      </c>
      <c r="S282" s="20" t="str">
        <f t="shared" si="60"/>
        <v/>
      </c>
      <c r="T282" s="20" t="str">
        <f t="shared" si="61"/>
        <v/>
      </c>
      <c r="U282" s="20" t="str">
        <f t="shared" si="62"/>
        <v/>
      </c>
      <c r="W282" s="20"/>
      <c r="X282" s="20"/>
      <c r="Y282" s="20"/>
      <c r="AH282" s="18" t="str">
        <f t="shared" si="63"/>
        <v>-</v>
      </c>
      <c r="AI282" s="19" t="str">
        <f t="shared" si="64"/>
        <v/>
      </c>
      <c r="AJ282" s="20" t="str">
        <f t="shared" si="65"/>
        <v/>
      </c>
      <c r="AK282" s="20" t="str">
        <f t="shared" si="66"/>
        <v/>
      </c>
      <c r="AL282" s="20" t="str">
        <f t="shared" si="67"/>
        <v/>
      </c>
      <c r="AM282" s="20" t="str">
        <f t="shared" si="68"/>
        <v/>
      </c>
      <c r="AN282" s="20" t="str">
        <f t="shared" si="69"/>
        <v/>
      </c>
      <c r="AP282" s="20"/>
      <c r="AQ282" s="20"/>
      <c r="AR282" s="20"/>
    </row>
    <row r="283" spans="15:44">
      <c r="O283" s="18" t="str">
        <f t="shared" si="56"/>
        <v>-</v>
      </c>
      <c r="P283" s="19" t="str">
        <f t="shared" si="57"/>
        <v/>
      </c>
      <c r="Q283" s="20" t="str">
        <f t="shared" si="58"/>
        <v/>
      </c>
      <c r="R283" s="20" t="str">
        <f t="shared" si="59"/>
        <v/>
      </c>
      <c r="S283" s="20" t="str">
        <f t="shared" si="60"/>
        <v/>
      </c>
      <c r="T283" s="20" t="str">
        <f t="shared" si="61"/>
        <v/>
      </c>
      <c r="U283" s="20" t="str">
        <f t="shared" si="62"/>
        <v/>
      </c>
      <c r="W283" s="20"/>
      <c r="X283" s="20"/>
      <c r="Y283" s="20"/>
      <c r="AH283" s="18" t="str">
        <f t="shared" si="63"/>
        <v>-</v>
      </c>
      <c r="AI283" s="19" t="str">
        <f t="shared" si="64"/>
        <v/>
      </c>
      <c r="AJ283" s="20" t="str">
        <f t="shared" si="65"/>
        <v/>
      </c>
      <c r="AK283" s="20" t="str">
        <f t="shared" si="66"/>
        <v/>
      </c>
      <c r="AL283" s="20" t="str">
        <f t="shared" si="67"/>
        <v/>
      </c>
      <c r="AM283" s="20" t="str">
        <f t="shared" si="68"/>
        <v/>
      </c>
      <c r="AN283" s="20" t="str">
        <f t="shared" si="69"/>
        <v/>
      </c>
      <c r="AP283" s="20"/>
      <c r="AQ283" s="20"/>
      <c r="AR283" s="20"/>
    </row>
    <row r="284" spans="15:44">
      <c r="O284" s="18" t="str">
        <f t="shared" si="56"/>
        <v>-</v>
      </c>
      <c r="P284" s="19" t="str">
        <f t="shared" si="57"/>
        <v/>
      </c>
      <c r="Q284" s="20" t="str">
        <f t="shared" si="58"/>
        <v/>
      </c>
      <c r="R284" s="20" t="str">
        <f t="shared" si="59"/>
        <v/>
      </c>
      <c r="S284" s="20" t="str">
        <f t="shared" si="60"/>
        <v/>
      </c>
      <c r="T284" s="20" t="str">
        <f t="shared" si="61"/>
        <v/>
      </c>
      <c r="U284" s="20" t="str">
        <f t="shared" si="62"/>
        <v/>
      </c>
      <c r="W284" s="20"/>
      <c r="X284" s="20"/>
      <c r="Y284" s="20"/>
      <c r="AH284" s="18" t="str">
        <f t="shared" si="63"/>
        <v>-</v>
      </c>
      <c r="AI284" s="19" t="str">
        <f t="shared" si="64"/>
        <v/>
      </c>
      <c r="AJ284" s="20" t="str">
        <f t="shared" si="65"/>
        <v/>
      </c>
      <c r="AK284" s="20" t="str">
        <f t="shared" si="66"/>
        <v/>
      </c>
      <c r="AL284" s="20" t="str">
        <f t="shared" si="67"/>
        <v/>
      </c>
      <c r="AM284" s="20" t="str">
        <f t="shared" si="68"/>
        <v/>
      </c>
      <c r="AN284" s="20" t="str">
        <f t="shared" si="69"/>
        <v/>
      </c>
      <c r="AP284" s="20"/>
      <c r="AQ284" s="20"/>
      <c r="AR284" s="20"/>
    </row>
    <row r="285" spans="15:44">
      <c r="O285" s="18" t="str">
        <f t="shared" si="56"/>
        <v>-</v>
      </c>
      <c r="P285" s="19" t="str">
        <f t="shared" si="57"/>
        <v/>
      </c>
      <c r="Q285" s="20" t="str">
        <f t="shared" si="58"/>
        <v/>
      </c>
      <c r="R285" s="20" t="str">
        <f t="shared" si="59"/>
        <v/>
      </c>
      <c r="S285" s="20" t="str">
        <f t="shared" si="60"/>
        <v/>
      </c>
      <c r="T285" s="20" t="str">
        <f t="shared" si="61"/>
        <v/>
      </c>
      <c r="U285" s="20" t="str">
        <f t="shared" si="62"/>
        <v/>
      </c>
      <c r="W285" s="20"/>
      <c r="X285" s="20"/>
      <c r="Y285" s="20"/>
      <c r="AH285" s="18" t="str">
        <f t="shared" si="63"/>
        <v>-</v>
      </c>
      <c r="AI285" s="19" t="str">
        <f t="shared" si="64"/>
        <v/>
      </c>
      <c r="AJ285" s="20" t="str">
        <f t="shared" si="65"/>
        <v/>
      </c>
      <c r="AK285" s="20" t="str">
        <f t="shared" si="66"/>
        <v/>
      </c>
      <c r="AL285" s="20" t="str">
        <f t="shared" si="67"/>
        <v/>
      </c>
      <c r="AM285" s="20" t="str">
        <f t="shared" si="68"/>
        <v/>
      </c>
      <c r="AN285" s="20" t="str">
        <f t="shared" si="69"/>
        <v/>
      </c>
      <c r="AP285" s="20"/>
      <c r="AQ285" s="20"/>
      <c r="AR285" s="20"/>
    </row>
    <row r="286" spans="15:44">
      <c r="O286" s="18" t="str">
        <f t="shared" si="56"/>
        <v>-</v>
      </c>
      <c r="P286" s="19" t="str">
        <f t="shared" si="57"/>
        <v/>
      </c>
      <c r="Q286" s="20" t="str">
        <f t="shared" si="58"/>
        <v/>
      </c>
      <c r="R286" s="20" t="str">
        <f t="shared" si="59"/>
        <v/>
      </c>
      <c r="S286" s="20" t="str">
        <f t="shared" si="60"/>
        <v/>
      </c>
      <c r="T286" s="20" t="str">
        <f t="shared" si="61"/>
        <v/>
      </c>
      <c r="U286" s="20" t="str">
        <f t="shared" si="62"/>
        <v/>
      </c>
      <c r="W286" s="20"/>
      <c r="X286" s="20"/>
      <c r="Y286" s="20"/>
      <c r="AH286" s="18" t="str">
        <f t="shared" si="63"/>
        <v>-</v>
      </c>
      <c r="AI286" s="19" t="str">
        <f t="shared" si="64"/>
        <v/>
      </c>
      <c r="AJ286" s="20" t="str">
        <f t="shared" si="65"/>
        <v/>
      </c>
      <c r="AK286" s="20" t="str">
        <f t="shared" si="66"/>
        <v/>
      </c>
      <c r="AL286" s="20" t="str">
        <f t="shared" si="67"/>
        <v/>
      </c>
      <c r="AM286" s="20" t="str">
        <f t="shared" si="68"/>
        <v/>
      </c>
      <c r="AN286" s="20" t="str">
        <f t="shared" si="69"/>
        <v/>
      </c>
      <c r="AP286" s="20"/>
      <c r="AQ286" s="20"/>
      <c r="AR286" s="20"/>
    </row>
    <row r="287" spans="15:44">
      <c r="O287" s="18" t="str">
        <f t="shared" si="56"/>
        <v>-</v>
      </c>
      <c r="P287" s="19" t="str">
        <f t="shared" si="57"/>
        <v/>
      </c>
      <c r="Q287" s="20" t="str">
        <f t="shared" si="58"/>
        <v/>
      </c>
      <c r="R287" s="20" t="str">
        <f t="shared" si="59"/>
        <v/>
      </c>
      <c r="S287" s="20" t="str">
        <f t="shared" si="60"/>
        <v/>
      </c>
      <c r="T287" s="20" t="str">
        <f t="shared" si="61"/>
        <v/>
      </c>
      <c r="U287" s="20" t="str">
        <f t="shared" si="62"/>
        <v/>
      </c>
      <c r="W287" s="20"/>
      <c r="X287" s="20"/>
      <c r="Y287" s="20"/>
      <c r="AH287" s="18" t="str">
        <f t="shared" si="63"/>
        <v>-</v>
      </c>
      <c r="AI287" s="19" t="str">
        <f t="shared" si="64"/>
        <v/>
      </c>
      <c r="AJ287" s="20" t="str">
        <f t="shared" si="65"/>
        <v/>
      </c>
      <c r="AK287" s="20" t="str">
        <f t="shared" si="66"/>
        <v/>
      </c>
      <c r="AL287" s="20" t="str">
        <f t="shared" si="67"/>
        <v/>
      </c>
      <c r="AM287" s="20" t="str">
        <f t="shared" si="68"/>
        <v/>
      </c>
      <c r="AN287" s="20" t="str">
        <f t="shared" si="69"/>
        <v/>
      </c>
      <c r="AP287" s="20"/>
      <c r="AQ287" s="20"/>
      <c r="AR287" s="20"/>
    </row>
    <row r="288" spans="15:44">
      <c r="O288" s="18" t="str">
        <f t="shared" si="56"/>
        <v>-</v>
      </c>
      <c r="P288" s="19" t="str">
        <f t="shared" si="57"/>
        <v/>
      </c>
      <c r="Q288" s="20" t="str">
        <f t="shared" si="58"/>
        <v/>
      </c>
      <c r="R288" s="20" t="str">
        <f t="shared" si="59"/>
        <v/>
      </c>
      <c r="S288" s="20" t="str">
        <f t="shared" si="60"/>
        <v/>
      </c>
      <c r="T288" s="20" t="str">
        <f t="shared" si="61"/>
        <v/>
      </c>
      <c r="U288" s="20" t="str">
        <f t="shared" si="62"/>
        <v/>
      </c>
      <c r="W288" s="20"/>
      <c r="X288" s="20"/>
      <c r="Y288" s="20"/>
      <c r="AH288" s="18" t="str">
        <f t="shared" si="63"/>
        <v>-</v>
      </c>
      <c r="AI288" s="19" t="str">
        <f t="shared" si="64"/>
        <v/>
      </c>
      <c r="AJ288" s="20" t="str">
        <f t="shared" si="65"/>
        <v/>
      </c>
      <c r="AK288" s="20" t="str">
        <f t="shared" si="66"/>
        <v/>
      </c>
      <c r="AL288" s="20" t="str">
        <f t="shared" si="67"/>
        <v/>
      </c>
      <c r="AM288" s="20" t="str">
        <f t="shared" si="68"/>
        <v/>
      </c>
      <c r="AN288" s="20" t="str">
        <f t="shared" si="69"/>
        <v/>
      </c>
      <c r="AP288" s="20"/>
      <c r="AQ288" s="20"/>
      <c r="AR288" s="20"/>
    </row>
    <row r="289" spans="15:44">
      <c r="O289" s="18" t="str">
        <f t="shared" si="56"/>
        <v>-</v>
      </c>
      <c r="P289" s="19" t="str">
        <f t="shared" si="57"/>
        <v/>
      </c>
      <c r="Q289" s="20" t="str">
        <f t="shared" si="58"/>
        <v/>
      </c>
      <c r="R289" s="20" t="str">
        <f t="shared" si="59"/>
        <v/>
      </c>
      <c r="S289" s="20" t="str">
        <f t="shared" si="60"/>
        <v/>
      </c>
      <c r="T289" s="20" t="str">
        <f t="shared" si="61"/>
        <v/>
      </c>
      <c r="U289" s="20" t="str">
        <f t="shared" si="62"/>
        <v/>
      </c>
      <c r="W289" s="20"/>
      <c r="X289" s="20"/>
      <c r="Y289" s="20"/>
      <c r="AH289" s="18" t="str">
        <f t="shared" si="63"/>
        <v>-</v>
      </c>
      <c r="AI289" s="19" t="str">
        <f t="shared" si="64"/>
        <v/>
      </c>
      <c r="AJ289" s="20" t="str">
        <f t="shared" si="65"/>
        <v/>
      </c>
      <c r="AK289" s="20" t="str">
        <f t="shared" si="66"/>
        <v/>
      </c>
      <c r="AL289" s="20" t="str">
        <f t="shared" si="67"/>
        <v/>
      </c>
      <c r="AM289" s="20" t="str">
        <f t="shared" si="68"/>
        <v/>
      </c>
      <c r="AN289" s="20" t="str">
        <f t="shared" si="69"/>
        <v/>
      </c>
      <c r="AP289" s="20"/>
      <c r="AQ289" s="20"/>
      <c r="AR289" s="20"/>
    </row>
    <row r="290" spans="15:44">
      <c r="O290" s="18" t="str">
        <f t="shared" si="56"/>
        <v>-</v>
      </c>
      <c r="P290" s="19" t="str">
        <f t="shared" si="57"/>
        <v/>
      </c>
      <c r="Q290" s="20" t="str">
        <f t="shared" si="58"/>
        <v/>
      </c>
      <c r="R290" s="20" t="str">
        <f t="shared" si="59"/>
        <v/>
      </c>
      <c r="S290" s="20" t="str">
        <f t="shared" si="60"/>
        <v/>
      </c>
      <c r="T290" s="20" t="str">
        <f t="shared" si="61"/>
        <v/>
      </c>
      <c r="U290" s="20" t="str">
        <f t="shared" si="62"/>
        <v/>
      </c>
      <c r="W290" s="20"/>
      <c r="X290" s="20"/>
      <c r="Y290" s="20"/>
      <c r="AH290" s="18" t="str">
        <f t="shared" si="63"/>
        <v>-</v>
      </c>
      <c r="AI290" s="19" t="str">
        <f t="shared" si="64"/>
        <v/>
      </c>
      <c r="AJ290" s="20" t="str">
        <f t="shared" si="65"/>
        <v/>
      </c>
      <c r="AK290" s="20" t="str">
        <f t="shared" si="66"/>
        <v/>
      </c>
      <c r="AL290" s="20" t="str">
        <f t="shared" si="67"/>
        <v/>
      </c>
      <c r="AM290" s="20" t="str">
        <f t="shared" si="68"/>
        <v/>
      </c>
      <c r="AN290" s="20" t="str">
        <f t="shared" si="69"/>
        <v/>
      </c>
      <c r="AP290" s="20"/>
      <c r="AQ290" s="20"/>
      <c r="AR290" s="20"/>
    </row>
    <row r="291" spans="15:44">
      <c r="O291" s="18" t="str">
        <f t="shared" si="56"/>
        <v>-</v>
      </c>
      <c r="P291" s="19" t="str">
        <f t="shared" si="57"/>
        <v/>
      </c>
      <c r="Q291" s="20" t="str">
        <f t="shared" si="58"/>
        <v/>
      </c>
      <c r="R291" s="20" t="str">
        <f t="shared" si="59"/>
        <v/>
      </c>
      <c r="S291" s="20" t="str">
        <f t="shared" si="60"/>
        <v/>
      </c>
      <c r="T291" s="20" t="str">
        <f t="shared" si="61"/>
        <v/>
      </c>
      <c r="U291" s="20" t="str">
        <f t="shared" si="62"/>
        <v/>
      </c>
      <c r="W291" s="20"/>
      <c r="X291" s="20"/>
      <c r="Y291" s="20"/>
      <c r="AH291" s="18" t="str">
        <f t="shared" si="63"/>
        <v>-</v>
      </c>
      <c r="AI291" s="19" t="str">
        <f t="shared" si="64"/>
        <v/>
      </c>
      <c r="AJ291" s="20" t="str">
        <f t="shared" si="65"/>
        <v/>
      </c>
      <c r="AK291" s="20" t="str">
        <f t="shared" si="66"/>
        <v/>
      </c>
      <c r="AL291" s="20" t="str">
        <f t="shared" si="67"/>
        <v/>
      </c>
      <c r="AM291" s="20" t="str">
        <f t="shared" si="68"/>
        <v/>
      </c>
      <c r="AN291" s="20" t="str">
        <f t="shared" si="69"/>
        <v/>
      </c>
      <c r="AP291" s="20"/>
      <c r="AQ291" s="20"/>
      <c r="AR291" s="20"/>
    </row>
    <row r="292" spans="15:44">
      <c r="O292" s="18" t="str">
        <f t="shared" si="56"/>
        <v>-</v>
      </c>
      <c r="P292" s="19" t="str">
        <f t="shared" si="57"/>
        <v/>
      </c>
      <c r="Q292" s="20" t="str">
        <f t="shared" si="58"/>
        <v/>
      </c>
      <c r="R292" s="20" t="str">
        <f t="shared" si="59"/>
        <v/>
      </c>
      <c r="S292" s="20" t="str">
        <f t="shared" si="60"/>
        <v/>
      </c>
      <c r="T292" s="20" t="str">
        <f t="shared" si="61"/>
        <v/>
      </c>
      <c r="U292" s="20" t="str">
        <f t="shared" si="62"/>
        <v/>
      </c>
      <c r="W292" s="20"/>
      <c r="X292" s="20"/>
      <c r="Y292" s="20"/>
      <c r="AH292" s="18" t="str">
        <f t="shared" si="63"/>
        <v>-</v>
      </c>
      <c r="AI292" s="19" t="str">
        <f t="shared" si="64"/>
        <v/>
      </c>
      <c r="AJ292" s="20" t="str">
        <f t="shared" si="65"/>
        <v/>
      </c>
      <c r="AK292" s="20" t="str">
        <f t="shared" si="66"/>
        <v/>
      </c>
      <c r="AL292" s="20" t="str">
        <f t="shared" si="67"/>
        <v/>
      </c>
      <c r="AM292" s="20" t="str">
        <f t="shared" si="68"/>
        <v/>
      </c>
      <c r="AN292" s="20" t="str">
        <f t="shared" si="69"/>
        <v/>
      </c>
      <c r="AP292" s="20"/>
      <c r="AQ292" s="20"/>
      <c r="AR292" s="20"/>
    </row>
    <row r="293" spans="15:44">
      <c r="O293" s="18" t="str">
        <f t="shared" si="56"/>
        <v>-</v>
      </c>
      <c r="P293" s="19" t="str">
        <f t="shared" si="57"/>
        <v/>
      </c>
      <c r="Q293" s="20" t="str">
        <f t="shared" si="58"/>
        <v/>
      </c>
      <c r="R293" s="20" t="str">
        <f t="shared" si="59"/>
        <v/>
      </c>
      <c r="S293" s="20" t="str">
        <f t="shared" si="60"/>
        <v/>
      </c>
      <c r="T293" s="20" t="str">
        <f t="shared" si="61"/>
        <v/>
      </c>
      <c r="U293" s="20" t="str">
        <f t="shared" si="62"/>
        <v/>
      </c>
      <c r="W293" s="20"/>
      <c r="X293" s="20"/>
      <c r="Y293" s="20"/>
      <c r="AH293" s="18" t="str">
        <f t="shared" si="63"/>
        <v>-</v>
      </c>
      <c r="AI293" s="19" t="str">
        <f t="shared" si="64"/>
        <v/>
      </c>
      <c r="AJ293" s="20" t="str">
        <f t="shared" si="65"/>
        <v/>
      </c>
      <c r="AK293" s="20" t="str">
        <f t="shared" si="66"/>
        <v/>
      </c>
      <c r="AL293" s="20" t="str">
        <f t="shared" si="67"/>
        <v/>
      </c>
      <c r="AM293" s="20" t="str">
        <f t="shared" si="68"/>
        <v/>
      </c>
      <c r="AN293" s="20" t="str">
        <f t="shared" si="69"/>
        <v/>
      </c>
      <c r="AP293" s="20"/>
      <c r="AQ293" s="20"/>
      <c r="AR293" s="20"/>
    </row>
    <row r="294" spans="15:44">
      <c r="O294" s="18" t="str">
        <f t="shared" si="56"/>
        <v>-</v>
      </c>
      <c r="P294" s="19" t="str">
        <f t="shared" si="57"/>
        <v/>
      </c>
      <c r="Q294" s="20" t="str">
        <f t="shared" si="58"/>
        <v/>
      </c>
      <c r="R294" s="20" t="str">
        <f t="shared" si="59"/>
        <v/>
      </c>
      <c r="S294" s="20" t="str">
        <f t="shared" si="60"/>
        <v/>
      </c>
      <c r="T294" s="20" t="str">
        <f t="shared" si="61"/>
        <v/>
      </c>
      <c r="U294" s="20" t="str">
        <f t="shared" si="62"/>
        <v/>
      </c>
      <c r="W294" s="20"/>
      <c r="X294" s="20"/>
      <c r="Y294" s="20"/>
      <c r="AH294" s="18" t="str">
        <f t="shared" si="63"/>
        <v>-</v>
      </c>
      <c r="AI294" s="19" t="str">
        <f t="shared" si="64"/>
        <v/>
      </c>
      <c r="AJ294" s="20" t="str">
        <f t="shared" si="65"/>
        <v/>
      </c>
      <c r="AK294" s="20" t="str">
        <f t="shared" si="66"/>
        <v/>
      </c>
      <c r="AL294" s="20" t="str">
        <f t="shared" si="67"/>
        <v/>
      </c>
      <c r="AM294" s="20" t="str">
        <f t="shared" si="68"/>
        <v/>
      </c>
      <c r="AN294" s="20" t="str">
        <f t="shared" si="69"/>
        <v/>
      </c>
      <c r="AP294" s="20"/>
      <c r="AQ294" s="20"/>
      <c r="AR294" s="20"/>
    </row>
    <row r="295" spans="15:44">
      <c r="O295" s="18" t="str">
        <f t="shared" si="56"/>
        <v>-</v>
      </c>
      <c r="P295" s="19" t="str">
        <f t="shared" si="57"/>
        <v/>
      </c>
      <c r="Q295" s="20" t="str">
        <f t="shared" si="58"/>
        <v/>
      </c>
      <c r="R295" s="20" t="str">
        <f t="shared" si="59"/>
        <v/>
      </c>
      <c r="S295" s="20" t="str">
        <f t="shared" si="60"/>
        <v/>
      </c>
      <c r="T295" s="20" t="str">
        <f t="shared" si="61"/>
        <v/>
      </c>
      <c r="U295" s="20" t="str">
        <f t="shared" si="62"/>
        <v/>
      </c>
      <c r="W295" s="20"/>
      <c r="X295" s="20"/>
      <c r="Y295" s="20"/>
      <c r="AH295" s="18" t="str">
        <f t="shared" si="63"/>
        <v>-</v>
      </c>
      <c r="AI295" s="19" t="str">
        <f t="shared" si="64"/>
        <v/>
      </c>
      <c r="AJ295" s="20" t="str">
        <f t="shared" si="65"/>
        <v/>
      </c>
      <c r="AK295" s="20" t="str">
        <f t="shared" si="66"/>
        <v/>
      </c>
      <c r="AL295" s="20" t="str">
        <f t="shared" si="67"/>
        <v/>
      </c>
      <c r="AM295" s="20" t="str">
        <f t="shared" si="68"/>
        <v/>
      </c>
      <c r="AN295" s="20" t="str">
        <f t="shared" si="69"/>
        <v/>
      </c>
      <c r="AP295" s="20"/>
      <c r="AQ295" s="20"/>
      <c r="AR295" s="20"/>
    </row>
    <row r="296" spans="15:44">
      <c r="O296" s="18" t="str">
        <f t="shared" si="56"/>
        <v>-</v>
      </c>
      <c r="P296" s="19" t="str">
        <f t="shared" si="57"/>
        <v/>
      </c>
      <c r="Q296" s="20" t="str">
        <f t="shared" si="58"/>
        <v/>
      </c>
      <c r="R296" s="20" t="str">
        <f t="shared" si="59"/>
        <v/>
      </c>
      <c r="S296" s="20" t="str">
        <f t="shared" si="60"/>
        <v/>
      </c>
      <c r="T296" s="20" t="str">
        <f t="shared" si="61"/>
        <v/>
      </c>
      <c r="U296" s="20" t="str">
        <f t="shared" si="62"/>
        <v/>
      </c>
      <c r="W296" s="20"/>
      <c r="X296" s="20"/>
      <c r="Y296" s="20"/>
      <c r="AH296" s="18" t="str">
        <f t="shared" si="63"/>
        <v>-</v>
      </c>
      <c r="AI296" s="19" t="str">
        <f t="shared" si="64"/>
        <v/>
      </c>
      <c r="AJ296" s="20" t="str">
        <f t="shared" si="65"/>
        <v/>
      </c>
      <c r="AK296" s="20" t="str">
        <f t="shared" si="66"/>
        <v/>
      </c>
      <c r="AL296" s="20" t="str">
        <f t="shared" si="67"/>
        <v/>
      </c>
      <c r="AM296" s="20" t="str">
        <f t="shared" si="68"/>
        <v/>
      </c>
      <c r="AN296" s="20" t="str">
        <f t="shared" si="69"/>
        <v/>
      </c>
      <c r="AP296" s="20"/>
      <c r="AQ296" s="20"/>
      <c r="AR296" s="20"/>
    </row>
    <row r="297" spans="15:44">
      <c r="O297" s="18" t="str">
        <f t="shared" si="56"/>
        <v>-</v>
      </c>
      <c r="P297" s="19" t="str">
        <f t="shared" si="57"/>
        <v/>
      </c>
      <c r="Q297" s="20" t="str">
        <f t="shared" si="58"/>
        <v/>
      </c>
      <c r="R297" s="20" t="str">
        <f t="shared" si="59"/>
        <v/>
      </c>
      <c r="S297" s="20" t="str">
        <f t="shared" si="60"/>
        <v/>
      </c>
      <c r="T297" s="20" t="str">
        <f t="shared" si="61"/>
        <v/>
      </c>
      <c r="U297" s="20" t="str">
        <f t="shared" si="62"/>
        <v/>
      </c>
      <c r="W297" s="20"/>
      <c r="X297" s="20"/>
      <c r="Y297" s="20"/>
      <c r="AH297" s="18" t="str">
        <f t="shared" si="63"/>
        <v>-</v>
      </c>
      <c r="AI297" s="19" t="str">
        <f t="shared" si="64"/>
        <v/>
      </c>
      <c r="AJ297" s="20" t="str">
        <f t="shared" si="65"/>
        <v/>
      </c>
      <c r="AK297" s="20" t="str">
        <f t="shared" si="66"/>
        <v/>
      </c>
      <c r="AL297" s="20" t="str">
        <f t="shared" si="67"/>
        <v/>
      </c>
      <c r="AM297" s="20" t="str">
        <f t="shared" si="68"/>
        <v/>
      </c>
      <c r="AN297" s="20" t="str">
        <f t="shared" si="69"/>
        <v/>
      </c>
      <c r="AP297" s="20"/>
      <c r="AQ297" s="20"/>
      <c r="AR297" s="20"/>
    </row>
    <row r="298" spans="15:44">
      <c r="O298" s="18" t="str">
        <f t="shared" si="56"/>
        <v>-</v>
      </c>
      <c r="P298" s="19" t="str">
        <f t="shared" si="57"/>
        <v/>
      </c>
      <c r="Q298" s="20" t="str">
        <f t="shared" si="58"/>
        <v/>
      </c>
      <c r="R298" s="20" t="str">
        <f t="shared" si="59"/>
        <v/>
      </c>
      <c r="S298" s="20" t="str">
        <f t="shared" si="60"/>
        <v/>
      </c>
      <c r="T298" s="20" t="str">
        <f t="shared" si="61"/>
        <v/>
      </c>
      <c r="U298" s="20" t="str">
        <f t="shared" si="62"/>
        <v/>
      </c>
      <c r="W298" s="20"/>
      <c r="X298" s="20"/>
      <c r="Y298" s="20"/>
      <c r="AH298" s="18" t="str">
        <f t="shared" si="63"/>
        <v>-</v>
      </c>
      <c r="AI298" s="19" t="str">
        <f t="shared" si="64"/>
        <v/>
      </c>
      <c r="AJ298" s="20" t="str">
        <f t="shared" si="65"/>
        <v/>
      </c>
      <c r="AK298" s="20" t="str">
        <f t="shared" si="66"/>
        <v/>
      </c>
      <c r="AL298" s="20" t="str">
        <f t="shared" si="67"/>
        <v/>
      </c>
      <c r="AM298" s="20" t="str">
        <f t="shared" si="68"/>
        <v/>
      </c>
      <c r="AN298" s="20" t="str">
        <f t="shared" si="69"/>
        <v/>
      </c>
      <c r="AP298" s="20"/>
      <c r="AQ298" s="20"/>
      <c r="AR298" s="20"/>
    </row>
    <row r="299" spans="15:44">
      <c r="O299" s="18" t="str">
        <f t="shared" si="56"/>
        <v>-</v>
      </c>
      <c r="P299" s="19" t="str">
        <f t="shared" si="57"/>
        <v/>
      </c>
      <c r="Q299" s="20" t="str">
        <f t="shared" si="58"/>
        <v/>
      </c>
      <c r="R299" s="20" t="str">
        <f t="shared" si="59"/>
        <v/>
      </c>
      <c r="S299" s="20" t="str">
        <f t="shared" si="60"/>
        <v/>
      </c>
      <c r="T299" s="20" t="str">
        <f t="shared" si="61"/>
        <v/>
      </c>
      <c r="U299" s="20" t="str">
        <f t="shared" si="62"/>
        <v/>
      </c>
      <c r="W299" s="20"/>
      <c r="X299" s="20"/>
      <c r="Y299" s="20"/>
      <c r="AH299" s="18" t="str">
        <f t="shared" si="63"/>
        <v>-</v>
      </c>
      <c r="AI299" s="19" t="str">
        <f t="shared" si="64"/>
        <v/>
      </c>
      <c r="AJ299" s="20" t="str">
        <f t="shared" si="65"/>
        <v/>
      </c>
      <c r="AK299" s="20" t="str">
        <f t="shared" si="66"/>
        <v/>
      </c>
      <c r="AL299" s="20" t="str">
        <f t="shared" si="67"/>
        <v/>
      </c>
      <c r="AM299" s="20" t="str">
        <f t="shared" si="68"/>
        <v/>
      </c>
      <c r="AN299" s="20" t="str">
        <f t="shared" si="69"/>
        <v/>
      </c>
      <c r="AP299" s="20"/>
      <c r="AQ299" s="20"/>
      <c r="AR299" s="20"/>
    </row>
    <row r="300" spans="15:44">
      <c r="O300" s="18" t="str">
        <f t="shared" si="56"/>
        <v>-</v>
      </c>
      <c r="P300" s="19" t="str">
        <f t="shared" si="57"/>
        <v/>
      </c>
      <c r="Q300" s="20" t="str">
        <f t="shared" si="58"/>
        <v/>
      </c>
      <c r="R300" s="20" t="str">
        <f t="shared" si="59"/>
        <v/>
      </c>
      <c r="S300" s="20" t="str">
        <f t="shared" si="60"/>
        <v/>
      </c>
      <c r="T300" s="20" t="str">
        <f t="shared" si="61"/>
        <v/>
      </c>
      <c r="U300" s="20" t="str">
        <f t="shared" si="62"/>
        <v/>
      </c>
      <c r="W300" s="20"/>
      <c r="X300" s="20"/>
      <c r="Y300" s="20"/>
      <c r="AH300" s="18" t="str">
        <f t="shared" si="63"/>
        <v>-</v>
      </c>
      <c r="AI300" s="19" t="str">
        <f t="shared" si="64"/>
        <v/>
      </c>
      <c r="AJ300" s="20" t="str">
        <f t="shared" si="65"/>
        <v/>
      </c>
      <c r="AK300" s="20" t="str">
        <f t="shared" si="66"/>
        <v/>
      </c>
      <c r="AL300" s="20" t="str">
        <f t="shared" si="67"/>
        <v/>
      </c>
      <c r="AM300" s="20" t="str">
        <f t="shared" si="68"/>
        <v/>
      </c>
      <c r="AN300" s="20" t="str">
        <f t="shared" si="69"/>
        <v/>
      </c>
      <c r="AP300" s="20"/>
      <c r="AQ300" s="20"/>
      <c r="AR300" s="20"/>
    </row>
    <row r="301" spans="15:44">
      <c r="O301" s="18" t="str">
        <f t="shared" si="56"/>
        <v>-</v>
      </c>
      <c r="P301" s="19" t="str">
        <f t="shared" si="57"/>
        <v/>
      </c>
      <c r="Q301" s="20" t="str">
        <f t="shared" si="58"/>
        <v/>
      </c>
      <c r="R301" s="20" t="str">
        <f t="shared" si="59"/>
        <v/>
      </c>
      <c r="S301" s="20" t="str">
        <f t="shared" si="60"/>
        <v/>
      </c>
      <c r="T301" s="20" t="str">
        <f t="shared" si="61"/>
        <v/>
      </c>
      <c r="U301" s="20" t="str">
        <f t="shared" si="62"/>
        <v/>
      </c>
      <c r="W301" s="20"/>
      <c r="X301" s="20"/>
      <c r="Y301" s="20"/>
      <c r="AH301" s="18" t="str">
        <f t="shared" si="63"/>
        <v>-</v>
      </c>
      <c r="AI301" s="19" t="str">
        <f t="shared" si="64"/>
        <v/>
      </c>
      <c r="AJ301" s="20" t="str">
        <f t="shared" si="65"/>
        <v/>
      </c>
      <c r="AK301" s="20" t="str">
        <f t="shared" si="66"/>
        <v/>
      </c>
      <c r="AL301" s="20" t="str">
        <f t="shared" si="67"/>
        <v/>
      </c>
      <c r="AM301" s="20" t="str">
        <f t="shared" si="68"/>
        <v/>
      </c>
      <c r="AN301" s="20" t="str">
        <f t="shared" si="69"/>
        <v/>
      </c>
      <c r="AP301" s="20"/>
      <c r="AQ301" s="20"/>
      <c r="AR301" s="20"/>
    </row>
    <row r="302" spans="15:44">
      <c r="O302" s="18" t="str">
        <f t="shared" si="56"/>
        <v>-</v>
      </c>
      <c r="P302" s="19" t="str">
        <f t="shared" si="57"/>
        <v/>
      </c>
      <c r="Q302" s="20" t="str">
        <f t="shared" si="58"/>
        <v/>
      </c>
      <c r="R302" s="20" t="str">
        <f t="shared" si="59"/>
        <v/>
      </c>
      <c r="S302" s="20" t="str">
        <f t="shared" si="60"/>
        <v/>
      </c>
      <c r="T302" s="20" t="str">
        <f t="shared" si="61"/>
        <v/>
      </c>
      <c r="U302" s="20" t="str">
        <f t="shared" si="62"/>
        <v/>
      </c>
      <c r="W302" s="20"/>
      <c r="X302" s="20"/>
      <c r="Y302" s="20"/>
      <c r="AH302" s="18" t="str">
        <f t="shared" si="63"/>
        <v>-</v>
      </c>
      <c r="AI302" s="19" t="str">
        <f t="shared" si="64"/>
        <v/>
      </c>
      <c r="AJ302" s="20" t="str">
        <f t="shared" si="65"/>
        <v/>
      </c>
      <c r="AK302" s="20" t="str">
        <f t="shared" si="66"/>
        <v/>
      </c>
      <c r="AL302" s="20" t="str">
        <f t="shared" si="67"/>
        <v/>
      </c>
      <c r="AM302" s="20" t="str">
        <f t="shared" si="68"/>
        <v/>
      </c>
      <c r="AN302" s="20" t="str">
        <f t="shared" si="69"/>
        <v/>
      </c>
      <c r="AP302" s="20"/>
      <c r="AQ302" s="20"/>
      <c r="AR302" s="20"/>
    </row>
    <row r="303" spans="15:44">
      <c r="O303" s="18" t="str">
        <f t="shared" si="56"/>
        <v>-</v>
      </c>
      <c r="P303" s="19" t="str">
        <f t="shared" si="57"/>
        <v/>
      </c>
      <c r="Q303" s="20" t="str">
        <f t="shared" si="58"/>
        <v/>
      </c>
      <c r="R303" s="20" t="str">
        <f t="shared" si="59"/>
        <v/>
      </c>
      <c r="S303" s="20" t="str">
        <f t="shared" si="60"/>
        <v/>
      </c>
      <c r="T303" s="20" t="str">
        <f t="shared" si="61"/>
        <v/>
      </c>
      <c r="U303" s="20" t="str">
        <f t="shared" si="62"/>
        <v/>
      </c>
      <c r="W303" s="20"/>
      <c r="X303" s="20"/>
      <c r="Y303" s="20"/>
      <c r="AH303" s="18" t="str">
        <f t="shared" si="63"/>
        <v>-</v>
      </c>
      <c r="AI303" s="19" t="str">
        <f t="shared" si="64"/>
        <v/>
      </c>
      <c r="AJ303" s="20" t="str">
        <f t="shared" si="65"/>
        <v/>
      </c>
      <c r="AK303" s="20" t="str">
        <f t="shared" si="66"/>
        <v/>
      </c>
      <c r="AL303" s="20" t="str">
        <f t="shared" si="67"/>
        <v/>
      </c>
      <c r="AM303" s="20" t="str">
        <f t="shared" si="68"/>
        <v/>
      </c>
      <c r="AN303" s="20" t="str">
        <f t="shared" si="69"/>
        <v/>
      </c>
      <c r="AP303" s="20"/>
      <c r="AQ303" s="20"/>
      <c r="AR303" s="20"/>
    </row>
    <row r="304" spans="15:44">
      <c r="O304" s="18" t="str">
        <f t="shared" si="56"/>
        <v>-</v>
      </c>
      <c r="P304" s="19" t="str">
        <f t="shared" si="57"/>
        <v/>
      </c>
      <c r="Q304" s="20" t="str">
        <f t="shared" si="58"/>
        <v/>
      </c>
      <c r="R304" s="20" t="str">
        <f t="shared" si="59"/>
        <v/>
      </c>
      <c r="S304" s="20" t="str">
        <f t="shared" si="60"/>
        <v/>
      </c>
      <c r="T304" s="20" t="str">
        <f t="shared" si="61"/>
        <v/>
      </c>
      <c r="U304" s="20" t="str">
        <f t="shared" si="62"/>
        <v/>
      </c>
      <c r="W304" s="20"/>
      <c r="X304" s="20"/>
      <c r="Y304" s="20"/>
      <c r="AH304" s="18" t="str">
        <f t="shared" si="63"/>
        <v>-</v>
      </c>
      <c r="AI304" s="19" t="str">
        <f t="shared" si="64"/>
        <v/>
      </c>
      <c r="AJ304" s="20" t="str">
        <f t="shared" si="65"/>
        <v/>
      </c>
      <c r="AK304" s="20" t="str">
        <f t="shared" si="66"/>
        <v/>
      </c>
      <c r="AL304" s="20" t="str">
        <f t="shared" si="67"/>
        <v/>
      </c>
      <c r="AM304" s="20" t="str">
        <f t="shared" si="68"/>
        <v/>
      </c>
      <c r="AN304" s="20" t="str">
        <f t="shared" si="69"/>
        <v/>
      </c>
      <c r="AP304" s="20"/>
      <c r="AQ304" s="20"/>
      <c r="AR304" s="20"/>
    </row>
    <row r="305" spans="15:44">
      <c r="O305" s="18" t="str">
        <f t="shared" si="56"/>
        <v>-</v>
      </c>
      <c r="P305" s="19" t="str">
        <f t="shared" si="57"/>
        <v/>
      </c>
      <c r="Q305" s="20" t="str">
        <f t="shared" si="58"/>
        <v/>
      </c>
      <c r="R305" s="20" t="str">
        <f t="shared" si="59"/>
        <v/>
      </c>
      <c r="S305" s="20" t="str">
        <f t="shared" si="60"/>
        <v/>
      </c>
      <c r="T305" s="20" t="str">
        <f t="shared" si="61"/>
        <v/>
      </c>
      <c r="U305" s="20" t="str">
        <f t="shared" si="62"/>
        <v/>
      </c>
      <c r="W305" s="20"/>
      <c r="X305" s="20"/>
      <c r="Y305" s="20"/>
      <c r="AH305" s="18" t="str">
        <f t="shared" si="63"/>
        <v>-</v>
      </c>
      <c r="AI305" s="19" t="str">
        <f t="shared" si="64"/>
        <v/>
      </c>
      <c r="AJ305" s="20" t="str">
        <f t="shared" si="65"/>
        <v/>
      </c>
      <c r="AK305" s="20" t="str">
        <f t="shared" si="66"/>
        <v/>
      </c>
      <c r="AL305" s="20" t="str">
        <f t="shared" si="67"/>
        <v/>
      </c>
      <c r="AM305" s="20" t="str">
        <f t="shared" si="68"/>
        <v/>
      </c>
      <c r="AN305" s="20" t="str">
        <f t="shared" si="69"/>
        <v/>
      </c>
      <c r="AP305" s="20"/>
      <c r="AQ305" s="20"/>
      <c r="AR305" s="20"/>
    </row>
    <row r="306" spans="15:44">
      <c r="O306" s="18" t="str">
        <f t="shared" si="56"/>
        <v>-</v>
      </c>
      <c r="P306" s="19" t="str">
        <f t="shared" si="57"/>
        <v/>
      </c>
      <c r="Q306" s="20" t="str">
        <f t="shared" si="58"/>
        <v/>
      </c>
      <c r="R306" s="20" t="str">
        <f t="shared" si="59"/>
        <v/>
      </c>
      <c r="S306" s="20" t="str">
        <f t="shared" si="60"/>
        <v/>
      </c>
      <c r="T306" s="20" t="str">
        <f t="shared" si="61"/>
        <v/>
      </c>
      <c r="U306" s="20" t="str">
        <f t="shared" si="62"/>
        <v/>
      </c>
      <c r="W306" s="20"/>
      <c r="X306" s="20"/>
      <c r="Y306" s="20"/>
      <c r="AH306" s="18" t="str">
        <f t="shared" si="63"/>
        <v>-</v>
      </c>
      <c r="AI306" s="19" t="str">
        <f t="shared" si="64"/>
        <v/>
      </c>
      <c r="AJ306" s="20" t="str">
        <f t="shared" si="65"/>
        <v/>
      </c>
      <c r="AK306" s="20" t="str">
        <f t="shared" si="66"/>
        <v/>
      </c>
      <c r="AL306" s="20" t="str">
        <f t="shared" si="67"/>
        <v/>
      </c>
      <c r="AM306" s="20" t="str">
        <f t="shared" si="68"/>
        <v/>
      </c>
      <c r="AN306" s="20" t="str">
        <f t="shared" si="69"/>
        <v/>
      </c>
      <c r="AP306" s="20"/>
      <c r="AQ306" s="20"/>
      <c r="AR306" s="20"/>
    </row>
    <row r="307" spans="15:44">
      <c r="O307" s="18" t="str">
        <f t="shared" si="56"/>
        <v>-</v>
      </c>
      <c r="P307" s="19" t="str">
        <f t="shared" si="57"/>
        <v/>
      </c>
      <c r="Q307" s="20" t="str">
        <f t="shared" si="58"/>
        <v/>
      </c>
      <c r="R307" s="20" t="str">
        <f t="shared" si="59"/>
        <v/>
      </c>
      <c r="S307" s="20" t="str">
        <f t="shared" si="60"/>
        <v/>
      </c>
      <c r="T307" s="20" t="str">
        <f t="shared" si="61"/>
        <v/>
      </c>
      <c r="U307" s="20" t="str">
        <f t="shared" si="62"/>
        <v/>
      </c>
      <c r="W307" s="20"/>
      <c r="X307" s="20"/>
      <c r="Y307" s="20"/>
      <c r="AH307" s="18" t="str">
        <f t="shared" si="63"/>
        <v>-</v>
      </c>
      <c r="AI307" s="19" t="str">
        <f t="shared" si="64"/>
        <v/>
      </c>
      <c r="AJ307" s="20" t="str">
        <f t="shared" si="65"/>
        <v/>
      </c>
      <c r="AK307" s="20" t="str">
        <f t="shared" si="66"/>
        <v/>
      </c>
      <c r="AL307" s="20" t="str">
        <f t="shared" si="67"/>
        <v/>
      </c>
      <c r="AM307" s="20" t="str">
        <f t="shared" si="68"/>
        <v/>
      </c>
      <c r="AN307" s="20" t="str">
        <f t="shared" si="69"/>
        <v/>
      </c>
      <c r="AP307" s="20"/>
      <c r="AQ307" s="20"/>
      <c r="AR307" s="20"/>
    </row>
    <row r="308" spans="15:44">
      <c r="O308" s="18" t="str">
        <f t="shared" si="56"/>
        <v>-</v>
      </c>
      <c r="P308" s="19" t="str">
        <f t="shared" si="57"/>
        <v/>
      </c>
      <c r="Q308" s="20" t="str">
        <f t="shared" si="58"/>
        <v/>
      </c>
      <c r="R308" s="20" t="str">
        <f t="shared" si="59"/>
        <v/>
      </c>
      <c r="S308" s="20" t="str">
        <f t="shared" si="60"/>
        <v/>
      </c>
      <c r="T308" s="20" t="str">
        <f t="shared" si="61"/>
        <v/>
      </c>
      <c r="U308" s="20" t="str">
        <f t="shared" si="62"/>
        <v/>
      </c>
      <c r="W308" s="20"/>
      <c r="X308" s="20"/>
      <c r="Y308" s="20"/>
      <c r="AH308" s="18" t="str">
        <f t="shared" si="63"/>
        <v>-</v>
      </c>
      <c r="AI308" s="19" t="str">
        <f t="shared" si="64"/>
        <v/>
      </c>
      <c r="AJ308" s="20" t="str">
        <f t="shared" si="65"/>
        <v/>
      </c>
      <c r="AK308" s="20" t="str">
        <f t="shared" si="66"/>
        <v/>
      </c>
      <c r="AL308" s="20" t="str">
        <f t="shared" si="67"/>
        <v/>
      </c>
      <c r="AM308" s="20" t="str">
        <f t="shared" si="68"/>
        <v/>
      </c>
      <c r="AN308" s="20" t="str">
        <f t="shared" si="69"/>
        <v/>
      </c>
      <c r="AP308" s="20"/>
      <c r="AQ308" s="20"/>
      <c r="AR308" s="20"/>
    </row>
    <row r="309" spans="15:44">
      <c r="O309" s="18" t="str">
        <f t="shared" si="56"/>
        <v>-</v>
      </c>
      <c r="P309" s="19" t="str">
        <f t="shared" si="57"/>
        <v/>
      </c>
      <c r="Q309" s="20" t="str">
        <f t="shared" si="58"/>
        <v/>
      </c>
      <c r="R309" s="20" t="str">
        <f t="shared" si="59"/>
        <v/>
      </c>
      <c r="S309" s="20" t="str">
        <f t="shared" si="60"/>
        <v/>
      </c>
      <c r="T309" s="20" t="str">
        <f t="shared" si="61"/>
        <v/>
      </c>
      <c r="U309" s="20" t="str">
        <f t="shared" si="62"/>
        <v/>
      </c>
      <c r="W309" s="20"/>
      <c r="X309" s="20"/>
      <c r="Y309" s="20"/>
      <c r="AH309" s="18" t="str">
        <f t="shared" si="63"/>
        <v>-</v>
      </c>
      <c r="AI309" s="19" t="str">
        <f t="shared" si="64"/>
        <v/>
      </c>
      <c r="AJ309" s="20" t="str">
        <f t="shared" si="65"/>
        <v/>
      </c>
      <c r="AK309" s="20" t="str">
        <f t="shared" si="66"/>
        <v/>
      </c>
      <c r="AL309" s="20" t="str">
        <f t="shared" si="67"/>
        <v/>
      </c>
      <c r="AM309" s="20" t="str">
        <f t="shared" si="68"/>
        <v/>
      </c>
      <c r="AN309" s="20" t="str">
        <f t="shared" si="69"/>
        <v/>
      </c>
      <c r="AP309" s="20"/>
      <c r="AQ309" s="20"/>
      <c r="AR309" s="20"/>
    </row>
    <row r="310" spans="15:44">
      <c r="O310" s="18" t="str">
        <f t="shared" si="56"/>
        <v>-</v>
      </c>
      <c r="P310" s="19" t="str">
        <f t="shared" si="57"/>
        <v/>
      </c>
      <c r="Q310" s="20" t="str">
        <f t="shared" si="58"/>
        <v/>
      </c>
      <c r="R310" s="20" t="str">
        <f t="shared" si="59"/>
        <v/>
      </c>
      <c r="S310" s="20" t="str">
        <f t="shared" si="60"/>
        <v/>
      </c>
      <c r="T310" s="20" t="str">
        <f t="shared" si="61"/>
        <v/>
      </c>
      <c r="U310" s="20" t="str">
        <f t="shared" si="62"/>
        <v/>
      </c>
      <c r="W310" s="20"/>
      <c r="X310" s="20"/>
      <c r="Y310" s="20"/>
      <c r="AH310" s="18" t="str">
        <f t="shared" si="63"/>
        <v>-</v>
      </c>
      <c r="AI310" s="19" t="str">
        <f t="shared" si="64"/>
        <v/>
      </c>
      <c r="AJ310" s="20" t="str">
        <f t="shared" si="65"/>
        <v/>
      </c>
      <c r="AK310" s="20" t="str">
        <f t="shared" si="66"/>
        <v/>
      </c>
      <c r="AL310" s="20" t="str">
        <f t="shared" si="67"/>
        <v/>
      </c>
      <c r="AM310" s="20" t="str">
        <f t="shared" si="68"/>
        <v/>
      </c>
      <c r="AN310" s="20" t="str">
        <f t="shared" si="69"/>
        <v/>
      </c>
      <c r="AP310" s="20"/>
      <c r="AQ310" s="20"/>
      <c r="AR310" s="20"/>
    </row>
    <row r="311" spans="15:44">
      <c r="O311" s="18" t="str">
        <f t="shared" si="56"/>
        <v>-</v>
      </c>
      <c r="P311" s="19" t="str">
        <f t="shared" si="57"/>
        <v/>
      </c>
      <c r="Q311" s="20" t="str">
        <f t="shared" si="58"/>
        <v/>
      </c>
      <c r="R311" s="20" t="str">
        <f t="shared" si="59"/>
        <v/>
      </c>
      <c r="S311" s="20" t="str">
        <f t="shared" si="60"/>
        <v/>
      </c>
      <c r="T311" s="20" t="str">
        <f t="shared" si="61"/>
        <v/>
      </c>
      <c r="U311" s="20" t="str">
        <f t="shared" si="62"/>
        <v/>
      </c>
      <c r="W311" s="20"/>
      <c r="X311" s="20"/>
      <c r="Y311" s="20"/>
      <c r="AH311" s="18" t="str">
        <f t="shared" si="63"/>
        <v>-</v>
      </c>
      <c r="AI311" s="19" t="str">
        <f t="shared" si="64"/>
        <v/>
      </c>
      <c r="AJ311" s="20" t="str">
        <f t="shared" si="65"/>
        <v/>
      </c>
      <c r="AK311" s="20" t="str">
        <f t="shared" si="66"/>
        <v/>
      </c>
      <c r="AL311" s="20" t="str">
        <f t="shared" si="67"/>
        <v/>
      </c>
      <c r="AM311" s="20" t="str">
        <f t="shared" si="68"/>
        <v/>
      </c>
      <c r="AN311" s="20" t="str">
        <f t="shared" si="69"/>
        <v/>
      </c>
      <c r="AP311" s="20"/>
      <c r="AQ311" s="20"/>
      <c r="AR311" s="20"/>
    </row>
    <row r="312" spans="15:44">
      <c r="O312" s="18" t="str">
        <f t="shared" si="56"/>
        <v>-</v>
      </c>
      <c r="P312" s="19" t="str">
        <f t="shared" si="57"/>
        <v/>
      </c>
      <c r="Q312" s="20" t="str">
        <f t="shared" si="58"/>
        <v/>
      </c>
      <c r="R312" s="20" t="str">
        <f t="shared" si="59"/>
        <v/>
      </c>
      <c r="S312" s="20" t="str">
        <f t="shared" si="60"/>
        <v/>
      </c>
      <c r="T312" s="20" t="str">
        <f t="shared" si="61"/>
        <v/>
      </c>
      <c r="U312" s="20" t="str">
        <f t="shared" si="62"/>
        <v/>
      </c>
      <c r="W312" s="20"/>
      <c r="X312" s="20"/>
      <c r="Y312" s="20"/>
      <c r="AH312" s="18" t="str">
        <f t="shared" si="63"/>
        <v>-</v>
      </c>
      <c r="AI312" s="19" t="str">
        <f t="shared" si="64"/>
        <v/>
      </c>
      <c r="AJ312" s="20" t="str">
        <f t="shared" si="65"/>
        <v/>
      </c>
      <c r="AK312" s="20" t="str">
        <f t="shared" si="66"/>
        <v/>
      </c>
      <c r="AL312" s="20" t="str">
        <f t="shared" si="67"/>
        <v/>
      </c>
      <c r="AM312" s="20" t="str">
        <f t="shared" si="68"/>
        <v/>
      </c>
      <c r="AN312" s="20" t="str">
        <f t="shared" si="69"/>
        <v/>
      </c>
      <c r="AP312" s="20"/>
      <c r="AQ312" s="20"/>
      <c r="AR312" s="20"/>
    </row>
    <row r="313" spans="15:44">
      <c r="O313" s="18" t="str">
        <f t="shared" si="56"/>
        <v>-</v>
      </c>
      <c r="P313" s="19" t="str">
        <f t="shared" si="57"/>
        <v/>
      </c>
      <c r="Q313" s="20" t="str">
        <f t="shared" si="58"/>
        <v/>
      </c>
      <c r="R313" s="20" t="str">
        <f t="shared" si="59"/>
        <v/>
      </c>
      <c r="S313" s="20" t="str">
        <f t="shared" si="60"/>
        <v/>
      </c>
      <c r="T313" s="20" t="str">
        <f t="shared" si="61"/>
        <v/>
      </c>
      <c r="U313" s="20" t="str">
        <f t="shared" si="62"/>
        <v/>
      </c>
      <c r="W313" s="20"/>
      <c r="X313" s="20"/>
      <c r="Y313" s="20"/>
      <c r="AH313" s="18" t="str">
        <f t="shared" si="63"/>
        <v>-</v>
      </c>
      <c r="AI313" s="19" t="str">
        <f t="shared" si="64"/>
        <v/>
      </c>
      <c r="AJ313" s="20" t="str">
        <f t="shared" si="65"/>
        <v/>
      </c>
      <c r="AK313" s="20" t="str">
        <f t="shared" si="66"/>
        <v/>
      </c>
      <c r="AL313" s="20" t="str">
        <f t="shared" si="67"/>
        <v/>
      </c>
      <c r="AM313" s="20" t="str">
        <f t="shared" si="68"/>
        <v/>
      </c>
      <c r="AN313" s="20" t="str">
        <f t="shared" si="69"/>
        <v/>
      </c>
      <c r="AP313" s="20"/>
      <c r="AQ313" s="20"/>
      <c r="AR313" s="20"/>
    </row>
    <row r="314" spans="15:44">
      <c r="O314" s="18" t="str">
        <f t="shared" si="56"/>
        <v>-</v>
      </c>
      <c r="P314" s="19" t="str">
        <f t="shared" si="57"/>
        <v/>
      </c>
      <c r="Q314" s="20" t="str">
        <f t="shared" si="58"/>
        <v/>
      </c>
      <c r="R314" s="20" t="str">
        <f t="shared" si="59"/>
        <v/>
      </c>
      <c r="S314" s="20" t="str">
        <f t="shared" si="60"/>
        <v/>
      </c>
      <c r="T314" s="20" t="str">
        <f t="shared" si="61"/>
        <v/>
      </c>
      <c r="U314" s="20" t="str">
        <f t="shared" si="62"/>
        <v/>
      </c>
      <c r="W314" s="20"/>
      <c r="X314" s="20"/>
      <c r="Y314" s="20"/>
      <c r="AH314" s="18" t="str">
        <f t="shared" si="63"/>
        <v>-</v>
      </c>
      <c r="AI314" s="19" t="str">
        <f t="shared" si="64"/>
        <v/>
      </c>
      <c r="AJ314" s="20" t="str">
        <f t="shared" si="65"/>
        <v/>
      </c>
      <c r="AK314" s="20" t="str">
        <f t="shared" si="66"/>
        <v/>
      </c>
      <c r="AL314" s="20" t="str">
        <f t="shared" si="67"/>
        <v/>
      </c>
      <c r="AM314" s="20" t="str">
        <f t="shared" si="68"/>
        <v/>
      </c>
      <c r="AN314" s="20" t="str">
        <f t="shared" si="69"/>
        <v/>
      </c>
      <c r="AP314" s="20"/>
      <c r="AQ314" s="20"/>
      <c r="AR314" s="20"/>
    </row>
    <row r="315" spans="15:44">
      <c r="O315" s="18" t="str">
        <f t="shared" si="56"/>
        <v>-</v>
      </c>
      <c r="P315" s="19" t="str">
        <f t="shared" si="57"/>
        <v/>
      </c>
      <c r="Q315" s="20" t="str">
        <f t="shared" si="58"/>
        <v/>
      </c>
      <c r="R315" s="20" t="str">
        <f t="shared" si="59"/>
        <v/>
      </c>
      <c r="S315" s="20" t="str">
        <f t="shared" si="60"/>
        <v/>
      </c>
      <c r="T315" s="20" t="str">
        <f t="shared" si="61"/>
        <v/>
      </c>
      <c r="U315" s="20" t="str">
        <f t="shared" si="62"/>
        <v/>
      </c>
      <c r="W315" s="20"/>
      <c r="X315" s="20"/>
      <c r="Y315" s="20"/>
      <c r="AH315" s="18" t="str">
        <f t="shared" si="63"/>
        <v>-</v>
      </c>
      <c r="AI315" s="19" t="str">
        <f t="shared" si="64"/>
        <v/>
      </c>
      <c r="AJ315" s="20" t="str">
        <f t="shared" si="65"/>
        <v/>
      </c>
      <c r="AK315" s="20" t="str">
        <f t="shared" si="66"/>
        <v/>
      </c>
      <c r="AL315" s="20" t="str">
        <f t="shared" si="67"/>
        <v/>
      </c>
      <c r="AM315" s="20" t="str">
        <f t="shared" si="68"/>
        <v/>
      </c>
      <c r="AN315" s="20" t="str">
        <f t="shared" si="69"/>
        <v/>
      </c>
      <c r="AP315" s="20"/>
      <c r="AQ315" s="20"/>
      <c r="AR315" s="20"/>
    </row>
    <row r="316" spans="15:44">
      <c r="O316" s="18" t="str">
        <f t="shared" si="56"/>
        <v>-</v>
      </c>
      <c r="P316" s="19" t="str">
        <f t="shared" si="57"/>
        <v/>
      </c>
      <c r="Q316" s="20" t="str">
        <f t="shared" si="58"/>
        <v/>
      </c>
      <c r="R316" s="20" t="str">
        <f t="shared" si="59"/>
        <v/>
      </c>
      <c r="S316" s="20" t="str">
        <f t="shared" si="60"/>
        <v/>
      </c>
      <c r="T316" s="20" t="str">
        <f t="shared" si="61"/>
        <v/>
      </c>
      <c r="U316" s="20" t="str">
        <f t="shared" si="62"/>
        <v/>
      </c>
      <c r="W316" s="20"/>
      <c r="X316" s="20"/>
      <c r="Y316" s="20"/>
      <c r="AH316" s="18" t="str">
        <f t="shared" si="63"/>
        <v>-</v>
      </c>
      <c r="AI316" s="19" t="str">
        <f t="shared" si="64"/>
        <v/>
      </c>
      <c r="AJ316" s="20" t="str">
        <f t="shared" si="65"/>
        <v/>
      </c>
      <c r="AK316" s="20" t="str">
        <f t="shared" si="66"/>
        <v/>
      </c>
      <c r="AL316" s="20" t="str">
        <f t="shared" si="67"/>
        <v/>
      </c>
      <c r="AM316" s="20" t="str">
        <f t="shared" si="68"/>
        <v/>
      </c>
      <c r="AN316" s="20" t="str">
        <f t="shared" si="69"/>
        <v/>
      </c>
      <c r="AP316" s="20"/>
      <c r="AQ316" s="20"/>
      <c r="AR316" s="20"/>
    </row>
    <row r="317" spans="15:44">
      <c r="O317" s="18" t="str">
        <f t="shared" si="56"/>
        <v>-</v>
      </c>
      <c r="P317" s="19" t="str">
        <f t="shared" si="57"/>
        <v/>
      </c>
      <c r="Q317" s="20" t="str">
        <f t="shared" si="58"/>
        <v/>
      </c>
      <c r="R317" s="20" t="str">
        <f t="shared" si="59"/>
        <v/>
      </c>
      <c r="S317" s="20" t="str">
        <f t="shared" si="60"/>
        <v/>
      </c>
      <c r="T317" s="20" t="str">
        <f t="shared" si="61"/>
        <v/>
      </c>
      <c r="U317" s="20" t="str">
        <f t="shared" si="62"/>
        <v/>
      </c>
      <c r="W317" s="20"/>
      <c r="X317" s="20"/>
      <c r="Y317" s="20"/>
      <c r="AH317" s="18" t="str">
        <f t="shared" si="63"/>
        <v>-</v>
      </c>
      <c r="AI317" s="19" t="str">
        <f t="shared" si="64"/>
        <v/>
      </c>
      <c r="AJ317" s="20" t="str">
        <f t="shared" si="65"/>
        <v/>
      </c>
      <c r="AK317" s="20" t="str">
        <f t="shared" si="66"/>
        <v/>
      </c>
      <c r="AL317" s="20" t="str">
        <f t="shared" si="67"/>
        <v/>
      </c>
      <c r="AM317" s="20" t="str">
        <f t="shared" si="68"/>
        <v/>
      </c>
      <c r="AN317" s="20" t="str">
        <f t="shared" si="69"/>
        <v/>
      </c>
      <c r="AP317" s="20"/>
      <c r="AQ317" s="20"/>
      <c r="AR317" s="20"/>
    </row>
    <row r="318" spans="15:44">
      <c r="O318" s="18" t="str">
        <f t="shared" si="56"/>
        <v>-</v>
      </c>
      <c r="P318" s="19" t="str">
        <f t="shared" si="57"/>
        <v/>
      </c>
      <c r="Q318" s="20" t="str">
        <f t="shared" si="58"/>
        <v/>
      </c>
      <c r="R318" s="20" t="str">
        <f t="shared" si="59"/>
        <v/>
      </c>
      <c r="S318" s="20" t="str">
        <f t="shared" si="60"/>
        <v/>
      </c>
      <c r="T318" s="20" t="str">
        <f t="shared" si="61"/>
        <v/>
      </c>
      <c r="U318" s="20" t="str">
        <f t="shared" si="62"/>
        <v/>
      </c>
      <c r="W318" s="20"/>
      <c r="X318" s="20"/>
      <c r="Y318" s="20"/>
      <c r="AH318" s="18" t="str">
        <f t="shared" si="63"/>
        <v>-</v>
      </c>
      <c r="AI318" s="19" t="str">
        <f t="shared" si="64"/>
        <v/>
      </c>
      <c r="AJ318" s="20" t="str">
        <f t="shared" si="65"/>
        <v/>
      </c>
      <c r="AK318" s="20" t="str">
        <f t="shared" si="66"/>
        <v/>
      </c>
      <c r="AL318" s="20" t="str">
        <f t="shared" si="67"/>
        <v/>
      </c>
      <c r="AM318" s="20" t="str">
        <f t="shared" si="68"/>
        <v/>
      </c>
      <c r="AN318" s="20" t="str">
        <f t="shared" si="69"/>
        <v/>
      </c>
      <c r="AP318" s="20"/>
      <c r="AQ318" s="20"/>
      <c r="AR318" s="20"/>
    </row>
    <row r="319" spans="15:44">
      <c r="O319" s="18" t="str">
        <f t="shared" si="56"/>
        <v>-</v>
      </c>
      <c r="P319" s="19" t="str">
        <f t="shared" si="57"/>
        <v/>
      </c>
      <c r="Q319" s="20" t="str">
        <f t="shared" si="58"/>
        <v/>
      </c>
      <c r="R319" s="20" t="str">
        <f t="shared" si="59"/>
        <v/>
      </c>
      <c r="S319" s="20" t="str">
        <f t="shared" si="60"/>
        <v/>
      </c>
      <c r="T319" s="20" t="str">
        <f t="shared" si="61"/>
        <v/>
      </c>
      <c r="U319" s="20" t="str">
        <f t="shared" si="62"/>
        <v/>
      </c>
      <c r="W319" s="20"/>
      <c r="X319" s="20"/>
      <c r="Y319" s="20"/>
      <c r="AH319" s="18" t="str">
        <f t="shared" si="63"/>
        <v>-</v>
      </c>
      <c r="AI319" s="19" t="str">
        <f t="shared" si="64"/>
        <v/>
      </c>
      <c r="AJ319" s="20" t="str">
        <f t="shared" si="65"/>
        <v/>
      </c>
      <c r="AK319" s="20" t="str">
        <f t="shared" si="66"/>
        <v/>
      </c>
      <c r="AL319" s="20" t="str">
        <f t="shared" si="67"/>
        <v/>
      </c>
      <c r="AM319" s="20" t="str">
        <f t="shared" si="68"/>
        <v/>
      </c>
      <c r="AN319" s="20" t="str">
        <f t="shared" si="69"/>
        <v/>
      </c>
      <c r="AP319" s="20"/>
      <c r="AQ319" s="20"/>
      <c r="AR319" s="20"/>
    </row>
    <row r="320" spans="15:44">
      <c r="O320" s="18" t="str">
        <f t="shared" si="56"/>
        <v>-</v>
      </c>
      <c r="P320" s="19" t="str">
        <f t="shared" si="57"/>
        <v/>
      </c>
      <c r="Q320" s="20" t="str">
        <f t="shared" si="58"/>
        <v/>
      </c>
      <c r="R320" s="20" t="str">
        <f t="shared" si="59"/>
        <v/>
      </c>
      <c r="S320" s="20" t="str">
        <f t="shared" si="60"/>
        <v/>
      </c>
      <c r="T320" s="20" t="str">
        <f t="shared" si="61"/>
        <v/>
      </c>
      <c r="U320" s="20" t="str">
        <f t="shared" si="62"/>
        <v/>
      </c>
      <c r="W320" s="20"/>
      <c r="X320" s="20"/>
      <c r="Y320" s="20"/>
      <c r="AH320" s="18" t="str">
        <f t="shared" si="63"/>
        <v>-</v>
      </c>
      <c r="AI320" s="19" t="str">
        <f t="shared" si="64"/>
        <v/>
      </c>
      <c r="AJ320" s="20" t="str">
        <f t="shared" si="65"/>
        <v/>
      </c>
      <c r="AK320" s="20" t="str">
        <f t="shared" si="66"/>
        <v/>
      </c>
      <c r="AL320" s="20" t="str">
        <f t="shared" si="67"/>
        <v/>
      </c>
      <c r="AM320" s="20" t="str">
        <f t="shared" si="68"/>
        <v/>
      </c>
      <c r="AN320" s="20" t="str">
        <f t="shared" si="69"/>
        <v/>
      </c>
      <c r="AP320" s="20"/>
      <c r="AQ320" s="20"/>
      <c r="AR320" s="20"/>
    </row>
    <row r="321" spans="15:44">
      <c r="O321" s="18" t="str">
        <f t="shared" si="56"/>
        <v>-</v>
      </c>
      <c r="P321" s="19" t="str">
        <f t="shared" si="57"/>
        <v/>
      </c>
      <c r="Q321" s="20" t="str">
        <f t="shared" si="58"/>
        <v/>
      </c>
      <c r="R321" s="20" t="str">
        <f t="shared" si="59"/>
        <v/>
      </c>
      <c r="S321" s="20" t="str">
        <f t="shared" si="60"/>
        <v/>
      </c>
      <c r="T321" s="20" t="str">
        <f t="shared" si="61"/>
        <v/>
      </c>
      <c r="U321" s="20" t="str">
        <f t="shared" si="62"/>
        <v/>
      </c>
      <c r="W321" s="20"/>
      <c r="X321" s="20"/>
      <c r="Y321" s="20"/>
      <c r="AH321" s="18" t="str">
        <f t="shared" si="63"/>
        <v>-</v>
      </c>
      <c r="AI321" s="19" t="str">
        <f t="shared" si="64"/>
        <v/>
      </c>
      <c r="AJ321" s="20" t="str">
        <f t="shared" si="65"/>
        <v/>
      </c>
      <c r="AK321" s="20" t="str">
        <f t="shared" si="66"/>
        <v/>
      </c>
      <c r="AL321" s="20" t="str">
        <f t="shared" si="67"/>
        <v/>
      </c>
      <c r="AM321" s="20" t="str">
        <f t="shared" si="68"/>
        <v/>
      </c>
      <c r="AN321" s="20" t="str">
        <f t="shared" si="69"/>
        <v/>
      </c>
      <c r="AP321" s="20"/>
      <c r="AQ321" s="20"/>
      <c r="AR321" s="20"/>
    </row>
    <row r="322" spans="15:44">
      <c r="O322" s="18" t="str">
        <f t="shared" si="56"/>
        <v>-</v>
      </c>
      <c r="P322" s="19" t="str">
        <f t="shared" si="57"/>
        <v/>
      </c>
      <c r="Q322" s="20" t="str">
        <f t="shared" si="58"/>
        <v/>
      </c>
      <c r="R322" s="20" t="str">
        <f t="shared" si="59"/>
        <v/>
      </c>
      <c r="S322" s="20" t="str">
        <f t="shared" si="60"/>
        <v/>
      </c>
      <c r="T322" s="20" t="str">
        <f t="shared" si="61"/>
        <v/>
      </c>
      <c r="U322" s="20" t="str">
        <f t="shared" si="62"/>
        <v/>
      </c>
      <c r="W322" s="20"/>
      <c r="X322" s="20"/>
      <c r="Y322" s="20"/>
      <c r="AH322" s="18" t="str">
        <f t="shared" si="63"/>
        <v>-</v>
      </c>
      <c r="AI322" s="19" t="str">
        <f t="shared" si="64"/>
        <v/>
      </c>
      <c r="AJ322" s="20" t="str">
        <f t="shared" si="65"/>
        <v/>
      </c>
      <c r="AK322" s="20" t="str">
        <f t="shared" si="66"/>
        <v/>
      </c>
      <c r="AL322" s="20" t="str">
        <f t="shared" si="67"/>
        <v/>
      </c>
      <c r="AM322" s="20" t="str">
        <f t="shared" si="68"/>
        <v/>
      </c>
      <c r="AN322" s="20" t="str">
        <f t="shared" si="69"/>
        <v/>
      </c>
      <c r="AP322" s="20"/>
      <c r="AQ322" s="20"/>
      <c r="AR322" s="20"/>
    </row>
    <row r="323" spans="15:44">
      <c r="O323" s="18" t="str">
        <f t="shared" si="56"/>
        <v>-</v>
      </c>
      <c r="P323" s="19" t="str">
        <f t="shared" si="57"/>
        <v/>
      </c>
      <c r="Q323" s="20" t="str">
        <f t="shared" si="58"/>
        <v/>
      </c>
      <c r="R323" s="20" t="str">
        <f t="shared" si="59"/>
        <v/>
      </c>
      <c r="S323" s="20" t="str">
        <f t="shared" si="60"/>
        <v/>
      </c>
      <c r="T323" s="20" t="str">
        <f t="shared" si="61"/>
        <v/>
      </c>
      <c r="U323" s="20" t="str">
        <f t="shared" si="62"/>
        <v/>
      </c>
      <c r="W323" s="20"/>
      <c r="X323" s="20"/>
      <c r="Y323" s="20"/>
      <c r="AH323" s="18" t="str">
        <f t="shared" si="63"/>
        <v>-</v>
      </c>
      <c r="AI323" s="19" t="str">
        <f t="shared" si="64"/>
        <v/>
      </c>
      <c r="AJ323" s="20" t="str">
        <f t="shared" si="65"/>
        <v/>
      </c>
      <c r="AK323" s="20" t="str">
        <f t="shared" si="66"/>
        <v/>
      </c>
      <c r="AL323" s="20" t="str">
        <f t="shared" si="67"/>
        <v/>
      </c>
      <c r="AM323" s="20" t="str">
        <f t="shared" si="68"/>
        <v/>
      </c>
      <c r="AN323" s="20" t="str">
        <f t="shared" si="69"/>
        <v/>
      </c>
      <c r="AP323" s="20"/>
      <c r="AQ323" s="20"/>
      <c r="AR323" s="20"/>
    </row>
    <row r="324" spans="15:44">
      <c r="O324" s="18" t="str">
        <f t="shared" si="56"/>
        <v>-</v>
      </c>
      <c r="P324" s="19" t="str">
        <f t="shared" si="57"/>
        <v/>
      </c>
      <c r="Q324" s="20" t="str">
        <f t="shared" si="58"/>
        <v/>
      </c>
      <c r="R324" s="20" t="str">
        <f t="shared" si="59"/>
        <v/>
      </c>
      <c r="S324" s="20" t="str">
        <f t="shared" si="60"/>
        <v/>
      </c>
      <c r="T324" s="20" t="str">
        <f t="shared" si="61"/>
        <v/>
      </c>
      <c r="U324" s="20" t="str">
        <f t="shared" si="62"/>
        <v/>
      </c>
      <c r="W324" s="20"/>
      <c r="X324" s="20"/>
      <c r="Y324" s="20"/>
      <c r="AH324" s="18" t="str">
        <f t="shared" si="63"/>
        <v>-</v>
      </c>
      <c r="AI324" s="19" t="str">
        <f t="shared" si="64"/>
        <v/>
      </c>
      <c r="AJ324" s="20" t="str">
        <f t="shared" si="65"/>
        <v/>
      </c>
      <c r="AK324" s="20" t="str">
        <f t="shared" si="66"/>
        <v/>
      </c>
      <c r="AL324" s="20" t="str">
        <f t="shared" si="67"/>
        <v/>
      </c>
      <c r="AM324" s="20" t="str">
        <f t="shared" si="68"/>
        <v/>
      </c>
      <c r="AN324" s="20" t="str">
        <f t="shared" si="69"/>
        <v/>
      </c>
      <c r="AP324" s="20"/>
      <c r="AQ324" s="20"/>
      <c r="AR324" s="20"/>
    </row>
    <row r="325" spans="15:44">
      <c r="O325" s="18" t="str">
        <f t="shared" si="56"/>
        <v>-</v>
      </c>
      <c r="P325" s="19" t="str">
        <f t="shared" si="57"/>
        <v/>
      </c>
      <c r="Q325" s="20" t="str">
        <f t="shared" si="58"/>
        <v/>
      </c>
      <c r="R325" s="20" t="str">
        <f t="shared" si="59"/>
        <v/>
      </c>
      <c r="S325" s="20" t="str">
        <f t="shared" si="60"/>
        <v/>
      </c>
      <c r="T325" s="20" t="str">
        <f t="shared" si="61"/>
        <v/>
      </c>
      <c r="U325" s="20" t="str">
        <f t="shared" si="62"/>
        <v/>
      </c>
      <c r="W325" s="20"/>
      <c r="X325" s="20"/>
      <c r="Y325" s="20"/>
      <c r="AH325" s="18" t="str">
        <f t="shared" si="63"/>
        <v>-</v>
      </c>
      <c r="AI325" s="19" t="str">
        <f t="shared" si="64"/>
        <v/>
      </c>
      <c r="AJ325" s="20" t="str">
        <f t="shared" si="65"/>
        <v/>
      </c>
      <c r="AK325" s="20" t="str">
        <f t="shared" si="66"/>
        <v/>
      </c>
      <c r="AL325" s="20" t="str">
        <f t="shared" si="67"/>
        <v/>
      </c>
      <c r="AM325" s="20" t="str">
        <f t="shared" si="68"/>
        <v/>
      </c>
      <c r="AN325" s="20" t="str">
        <f t="shared" si="69"/>
        <v/>
      </c>
      <c r="AP325" s="20"/>
      <c r="AQ325" s="20"/>
      <c r="AR325" s="20"/>
    </row>
    <row r="326" spans="15:44">
      <c r="O326" s="18" t="str">
        <f t="shared" si="56"/>
        <v>-</v>
      </c>
      <c r="P326" s="19" t="str">
        <f t="shared" si="57"/>
        <v/>
      </c>
      <c r="Q326" s="20" t="str">
        <f t="shared" si="58"/>
        <v/>
      </c>
      <c r="R326" s="20" t="str">
        <f t="shared" si="59"/>
        <v/>
      </c>
      <c r="S326" s="20" t="str">
        <f t="shared" si="60"/>
        <v/>
      </c>
      <c r="T326" s="20" t="str">
        <f t="shared" si="61"/>
        <v/>
      </c>
      <c r="U326" s="20" t="str">
        <f t="shared" si="62"/>
        <v/>
      </c>
      <c r="W326" s="20"/>
      <c r="X326" s="20"/>
      <c r="Y326" s="20"/>
      <c r="AH326" s="18" t="str">
        <f t="shared" si="63"/>
        <v>-</v>
      </c>
      <c r="AI326" s="19" t="str">
        <f t="shared" si="64"/>
        <v/>
      </c>
      <c r="AJ326" s="20" t="str">
        <f t="shared" si="65"/>
        <v/>
      </c>
      <c r="AK326" s="20" t="str">
        <f t="shared" si="66"/>
        <v/>
      </c>
      <c r="AL326" s="20" t="str">
        <f t="shared" si="67"/>
        <v/>
      </c>
      <c r="AM326" s="20" t="str">
        <f t="shared" si="68"/>
        <v/>
      </c>
      <c r="AN326" s="20" t="str">
        <f t="shared" si="69"/>
        <v/>
      </c>
      <c r="AP326" s="20"/>
      <c r="AQ326" s="20"/>
      <c r="AR326" s="20"/>
    </row>
    <row r="327" spans="15:44">
      <c r="O327" s="18" t="str">
        <f t="shared" si="56"/>
        <v>-</v>
      </c>
      <c r="P327" s="19" t="str">
        <f t="shared" si="57"/>
        <v/>
      </c>
      <c r="Q327" s="20" t="str">
        <f t="shared" si="58"/>
        <v/>
      </c>
      <c r="R327" s="20" t="str">
        <f t="shared" si="59"/>
        <v/>
      </c>
      <c r="S327" s="20" t="str">
        <f t="shared" si="60"/>
        <v/>
      </c>
      <c r="T327" s="20" t="str">
        <f t="shared" si="61"/>
        <v/>
      </c>
      <c r="U327" s="20" t="str">
        <f t="shared" si="62"/>
        <v/>
      </c>
      <c r="W327" s="20"/>
      <c r="X327" s="20"/>
      <c r="Y327" s="20"/>
      <c r="AH327" s="18" t="str">
        <f t="shared" si="63"/>
        <v>-</v>
      </c>
      <c r="AI327" s="19" t="str">
        <f t="shared" si="64"/>
        <v/>
      </c>
      <c r="AJ327" s="20" t="str">
        <f t="shared" si="65"/>
        <v/>
      </c>
      <c r="AK327" s="20" t="str">
        <f t="shared" si="66"/>
        <v/>
      </c>
      <c r="AL327" s="20" t="str">
        <f t="shared" si="67"/>
        <v/>
      </c>
      <c r="AM327" s="20" t="str">
        <f t="shared" si="68"/>
        <v/>
      </c>
      <c r="AN327" s="20" t="str">
        <f t="shared" si="69"/>
        <v/>
      </c>
      <c r="AP327" s="20"/>
      <c r="AQ327" s="20"/>
      <c r="AR327" s="20"/>
    </row>
    <row r="328" spans="15:44">
      <c r="O328" s="18" t="str">
        <f t="shared" si="56"/>
        <v>-</v>
      </c>
      <c r="P328" s="19" t="str">
        <f t="shared" si="57"/>
        <v/>
      </c>
      <c r="Q328" s="20" t="str">
        <f t="shared" si="58"/>
        <v/>
      </c>
      <c r="R328" s="20" t="str">
        <f t="shared" si="59"/>
        <v/>
      </c>
      <c r="S328" s="20" t="str">
        <f t="shared" si="60"/>
        <v/>
      </c>
      <c r="T328" s="20" t="str">
        <f t="shared" si="61"/>
        <v/>
      </c>
      <c r="U328" s="20" t="str">
        <f t="shared" si="62"/>
        <v/>
      </c>
      <c r="W328" s="20"/>
      <c r="X328" s="20"/>
      <c r="Y328" s="20"/>
      <c r="AH328" s="18" t="str">
        <f t="shared" si="63"/>
        <v>-</v>
      </c>
      <c r="AI328" s="19" t="str">
        <f t="shared" si="64"/>
        <v/>
      </c>
      <c r="AJ328" s="20" t="str">
        <f t="shared" si="65"/>
        <v/>
      </c>
      <c r="AK328" s="20" t="str">
        <f t="shared" si="66"/>
        <v/>
      </c>
      <c r="AL328" s="20" t="str">
        <f t="shared" si="67"/>
        <v/>
      </c>
      <c r="AM328" s="20" t="str">
        <f t="shared" si="68"/>
        <v/>
      </c>
      <c r="AN328" s="20" t="str">
        <f t="shared" si="69"/>
        <v/>
      </c>
      <c r="AP328" s="20"/>
      <c r="AQ328" s="20"/>
      <c r="AR328" s="20"/>
    </row>
    <row r="329" spans="15:44">
      <c r="O329" s="18" t="str">
        <f t="shared" si="56"/>
        <v>-</v>
      </c>
      <c r="P329" s="19" t="str">
        <f t="shared" si="57"/>
        <v/>
      </c>
      <c r="Q329" s="20" t="str">
        <f t="shared" si="58"/>
        <v/>
      </c>
      <c r="R329" s="20" t="str">
        <f t="shared" si="59"/>
        <v/>
      </c>
      <c r="S329" s="20" t="str">
        <f t="shared" si="60"/>
        <v/>
      </c>
      <c r="T329" s="20" t="str">
        <f t="shared" si="61"/>
        <v/>
      </c>
      <c r="U329" s="20" t="str">
        <f t="shared" si="62"/>
        <v/>
      </c>
      <c r="W329" s="20"/>
      <c r="X329" s="20"/>
      <c r="Y329" s="20"/>
      <c r="AH329" s="18" t="str">
        <f t="shared" si="63"/>
        <v>-</v>
      </c>
      <c r="AI329" s="19" t="str">
        <f t="shared" si="64"/>
        <v/>
      </c>
      <c r="AJ329" s="20" t="str">
        <f t="shared" si="65"/>
        <v/>
      </c>
      <c r="AK329" s="20" t="str">
        <f t="shared" si="66"/>
        <v/>
      </c>
      <c r="AL329" s="20" t="str">
        <f t="shared" si="67"/>
        <v/>
      </c>
      <c r="AM329" s="20" t="str">
        <f t="shared" si="68"/>
        <v/>
      </c>
      <c r="AN329" s="20" t="str">
        <f t="shared" si="69"/>
        <v/>
      </c>
      <c r="AP329" s="20"/>
      <c r="AQ329" s="20"/>
      <c r="AR329" s="20"/>
    </row>
    <row r="330" spans="15:44">
      <c r="O330" s="18" t="str">
        <f t="shared" si="56"/>
        <v>-</v>
      </c>
      <c r="P330" s="19" t="str">
        <f t="shared" si="57"/>
        <v/>
      </c>
      <c r="Q330" s="20" t="str">
        <f t="shared" si="58"/>
        <v/>
      </c>
      <c r="R330" s="20" t="str">
        <f t="shared" si="59"/>
        <v/>
      </c>
      <c r="S330" s="20" t="str">
        <f t="shared" si="60"/>
        <v/>
      </c>
      <c r="T330" s="20" t="str">
        <f t="shared" si="61"/>
        <v/>
      </c>
      <c r="U330" s="20" t="str">
        <f t="shared" si="62"/>
        <v/>
      </c>
      <c r="W330" s="20"/>
      <c r="X330" s="20"/>
      <c r="Y330" s="20"/>
      <c r="AH330" s="18" t="str">
        <f t="shared" si="63"/>
        <v>-</v>
      </c>
      <c r="AI330" s="19" t="str">
        <f t="shared" si="64"/>
        <v/>
      </c>
      <c r="AJ330" s="20" t="str">
        <f t="shared" si="65"/>
        <v/>
      </c>
      <c r="AK330" s="20" t="str">
        <f t="shared" si="66"/>
        <v/>
      </c>
      <c r="AL330" s="20" t="str">
        <f t="shared" si="67"/>
        <v/>
      </c>
      <c r="AM330" s="20" t="str">
        <f t="shared" si="68"/>
        <v/>
      </c>
      <c r="AN330" s="20" t="str">
        <f t="shared" si="69"/>
        <v/>
      </c>
      <c r="AP330" s="20"/>
      <c r="AQ330" s="20"/>
      <c r="AR330" s="20"/>
    </row>
    <row r="331" spans="15:44">
      <c r="O331" s="18" t="str">
        <f t="shared" si="56"/>
        <v>-</v>
      </c>
      <c r="P331" s="19" t="str">
        <f t="shared" si="57"/>
        <v/>
      </c>
      <c r="Q331" s="20" t="str">
        <f t="shared" si="58"/>
        <v/>
      </c>
      <c r="R331" s="20" t="str">
        <f t="shared" si="59"/>
        <v/>
      </c>
      <c r="S331" s="20" t="str">
        <f t="shared" si="60"/>
        <v/>
      </c>
      <c r="T331" s="20" t="str">
        <f t="shared" si="61"/>
        <v/>
      </c>
      <c r="U331" s="20" t="str">
        <f t="shared" si="62"/>
        <v/>
      </c>
      <c r="W331" s="20"/>
      <c r="X331" s="20"/>
      <c r="Y331" s="20"/>
      <c r="AH331" s="18" t="str">
        <f t="shared" si="63"/>
        <v>-</v>
      </c>
      <c r="AI331" s="19" t="str">
        <f t="shared" si="64"/>
        <v/>
      </c>
      <c r="AJ331" s="20" t="str">
        <f t="shared" si="65"/>
        <v/>
      </c>
      <c r="AK331" s="20" t="str">
        <f t="shared" si="66"/>
        <v/>
      </c>
      <c r="AL331" s="20" t="str">
        <f t="shared" si="67"/>
        <v/>
      </c>
      <c r="AM331" s="20" t="str">
        <f t="shared" si="68"/>
        <v/>
      </c>
      <c r="AN331" s="20" t="str">
        <f t="shared" si="69"/>
        <v/>
      </c>
      <c r="AP331" s="20"/>
      <c r="AQ331" s="20"/>
      <c r="AR331" s="20"/>
    </row>
    <row r="332" spans="15:44">
      <c r="O332" s="18" t="str">
        <f t="shared" si="56"/>
        <v>-</v>
      </c>
      <c r="P332" s="19" t="str">
        <f t="shared" si="57"/>
        <v/>
      </c>
      <c r="Q332" s="20" t="str">
        <f t="shared" si="58"/>
        <v/>
      </c>
      <c r="R332" s="20" t="str">
        <f t="shared" si="59"/>
        <v/>
      </c>
      <c r="S332" s="20" t="str">
        <f t="shared" si="60"/>
        <v/>
      </c>
      <c r="T332" s="20" t="str">
        <f t="shared" si="61"/>
        <v/>
      </c>
      <c r="U332" s="20" t="str">
        <f t="shared" si="62"/>
        <v/>
      </c>
      <c r="W332" s="20"/>
      <c r="X332" s="20"/>
      <c r="Y332" s="20"/>
      <c r="AH332" s="18" t="str">
        <f t="shared" si="63"/>
        <v>-</v>
      </c>
      <c r="AI332" s="19" t="str">
        <f t="shared" si="64"/>
        <v/>
      </c>
      <c r="AJ332" s="20" t="str">
        <f t="shared" si="65"/>
        <v/>
      </c>
      <c r="AK332" s="20" t="str">
        <f t="shared" si="66"/>
        <v/>
      </c>
      <c r="AL332" s="20" t="str">
        <f t="shared" si="67"/>
        <v/>
      </c>
      <c r="AM332" s="20" t="str">
        <f t="shared" si="68"/>
        <v/>
      </c>
      <c r="AN332" s="20" t="str">
        <f t="shared" si="69"/>
        <v/>
      </c>
      <c r="AP332" s="20"/>
      <c r="AQ332" s="20"/>
      <c r="AR332" s="20"/>
    </row>
    <row r="333" spans="15:44">
      <c r="O333" s="18" t="str">
        <f t="shared" si="56"/>
        <v>-</v>
      </c>
      <c r="P333" s="19" t="str">
        <f t="shared" si="57"/>
        <v/>
      </c>
      <c r="Q333" s="20" t="str">
        <f t="shared" si="58"/>
        <v/>
      </c>
      <c r="R333" s="20" t="str">
        <f t="shared" si="59"/>
        <v/>
      </c>
      <c r="S333" s="20" t="str">
        <f t="shared" si="60"/>
        <v/>
      </c>
      <c r="T333" s="20" t="str">
        <f t="shared" si="61"/>
        <v/>
      </c>
      <c r="U333" s="20" t="str">
        <f t="shared" si="62"/>
        <v/>
      </c>
      <c r="W333" s="20"/>
      <c r="X333" s="20"/>
      <c r="Y333" s="20"/>
      <c r="AH333" s="18" t="str">
        <f t="shared" si="63"/>
        <v>-</v>
      </c>
      <c r="AI333" s="19" t="str">
        <f t="shared" si="64"/>
        <v/>
      </c>
      <c r="AJ333" s="20" t="str">
        <f t="shared" si="65"/>
        <v/>
      </c>
      <c r="AK333" s="20" t="str">
        <f t="shared" si="66"/>
        <v/>
      </c>
      <c r="AL333" s="20" t="str">
        <f t="shared" si="67"/>
        <v/>
      </c>
      <c r="AM333" s="20" t="str">
        <f t="shared" si="68"/>
        <v/>
      </c>
      <c r="AN333" s="20" t="str">
        <f t="shared" si="69"/>
        <v/>
      </c>
      <c r="AP333" s="20"/>
      <c r="AQ333" s="20"/>
      <c r="AR333" s="20"/>
    </row>
    <row r="334" spans="15:44">
      <c r="O334" s="18" t="str">
        <f t="shared" si="56"/>
        <v>-</v>
      </c>
      <c r="P334" s="19" t="str">
        <f t="shared" si="57"/>
        <v/>
      </c>
      <c r="Q334" s="20" t="str">
        <f t="shared" si="58"/>
        <v/>
      </c>
      <c r="R334" s="20" t="str">
        <f t="shared" si="59"/>
        <v/>
      </c>
      <c r="S334" s="20" t="str">
        <f t="shared" si="60"/>
        <v/>
      </c>
      <c r="T334" s="20" t="str">
        <f t="shared" si="61"/>
        <v/>
      </c>
      <c r="U334" s="20" t="str">
        <f t="shared" si="62"/>
        <v/>
      </c>
      <c r="W334" s="20"/>
      <c r="X334" s="20"/>
      <c r="Y334" s="20"/>
      <c r="AH334" s="18" t="str">
        <f t="shared" si="63"/>
        <v>-</v>
      </c>
      <c r="AI334" s="19" t="str">
        <f t="shared" si="64"/>
        <v/>
      </c>
      <c r="AJ334" s="20" t="str">
        <f t="shared" si="65"/>
        <v/>
      </c>
      <c r="AK334" s="20" t="str">
        <f t="shared" si="66"/>
        <v/>
      </c>
      <c r="AL334" s="20" t="str">
        <f t="shared" si="67"/>
        <v/>
      </c>
      <c r="AM334" s="20" t="str">
        <f t="shared" si="68"/>
        <v/>
      </c>
      <c r="AN334" s="20" t="str">
        <f t="shared" si="69"/>
        <v/>
      </c>
      <c r="AP334" s="20"/>
      <c r="AQ334" s="20"/>
      <c r="AR334" s="20"/>
    </row>
    <row r="335" spans="15:44">
      <c r="O335" s="18" t="str">
        <f t="shared" ref="O335:O374" si="70">IF(O334&lt;$Y$6,O334+1,"-")</f>
        <v>-</v>
      </c>
      <c r="P335" s="19" t="str">
        <f t="shared" ref="P335:P374" si="71">IF(ISNUMBER(O335),MIN(DATE(YEAR($P$14),MONTH($P$14)+O335*12/$AC$8,DAY($P$14)),DATE(YEAR($P$14),MONTH($P$14)+1+O335*12/$AC$8,1)-1),"")</f>
        <v/>
      </c>
      <c r="Q335" s="20" t="str">
        <f t="shared" ref="Q335:Q374" si="72">IF(ISNUMBER(O335),Q334-S334,"")</f>
        <v/>
      </c>
      <c r="R335" s="20" t="str">
        <f t="shared" ref="R335:R374" si="73">IF(ISNUMBER(O335),ROUND(Q335*$Y$10,$AE$9),"")</f>
        <v/>
      </c>
      <c r="S335" s="20" t="str">
        <f t="shared" ref="S335:S374" si="74">IF(ISNUMBER(O335),IF(O335=$Y$6,Q335,IF(O335&gt;$Y$7,$U$6-R335,0)),"")</f>
        <v/>
      </c>
      <c r="T335" s="20" t="str">
        <f t="shared" ref="T335:T374" si="75">IF(ISNUMBER(O335),$U$7,"")</f>
        <v/>
      </c>
      <c r="U335" s="20" t="str">
        <f t="shared" ref="U335:U374" si="76">IF(ISNUMBER(O335),R335+S335+T335,"")</f>
        <v/>
      </c>
      <c r="W335" s="20"/>
      <c r="X335" s="20"/>
      <c r="Y335" s="20"/>
      <c r="AH335" s="18" t="str">
        <f t="shared" ref="AH335:AH374" si="77">IF(AH334&lt;$AR$6,AH334+1,"-")</f>
        <v>-</v>
      </c>
      <c r="AI335" s="19" t="str">
        <f t="shared" ref="AI335:AI374" si="78">IF(ISNUMBER(AH335),MIN(DATE(YEAR($AI$14),MONTH($AI$14)+AH335*12/$AV$8,DAY($AI$14)),DATE(YEAR($AI$14),MONTH($AI$14)+1+AH335*12/$AV$8,1)-1),"")</f>
        <v/>
      </c>
      <c r="AJ335" s="20" t="str">
        <f t="shared" ref="AJ335:AJ374" si="79">IF(ISNUMBER(AH335),AJ334-AL334,"")</f>
        <v/>
      </c>
      <c r="AK335" s="20" t="str">
        <f t="shared" ref="AK335:AK374" si="80">IF(ISNUMBER(AH335),ROUND(AJ335*$AR$10,$AX$9),"")</f>
        <v/>
      </c>
      <c r="AL335" s="20" t="str">
        <f t="shared" ref="AL335:AL374" si="81">IF(ISNUMBER(AH335),IF(AH335=$AR$6,AJ335,IF(AH335&gt;$AR$7,$AN$6-AK335,0)),"")</f>
        <v/>
      </c>
      <c r="AM335" s="20" t="str">
        <f t="shared" ref="AM335:AM374" si="82">IF(ISNUMBER(AH335),$AN$7,"")</f>
        <v/>
      </c>
      <c r="AN335" s="20" t="str">
        <f t="shared" ref="AN335:AN374" si="83">IF(ISNUMBER(AH335),AK335+AL335+AM335,"")</f>
        <v/>
      </c>
      <c r="AP335" s="20"/>
      <c r="AQ335" s="20"/>
      <c r="AR335" s="20"/>
    </row>
    <row r="336" spans="15:44">
      <c r="O336" s="18" t="str">
        <f t="shared" si="70"/>
        <v>-</v>
      </c>
      <c r="P336" s="19" t="str">
        <f t="shared" si="71"/>
        <v/>
      </c>
      <c r="Q336" s="20" t="str">
        <f t="shared" si="72"/>
        <v/>
      </c>
      <c r="R336" s="20" t="str">
        <f t="shared" si="73"/>
        <v/>
      </c>
      <c r="S336" s="20" t="str">
        <f t="shared" si="74"/>
        <v/>
      </c>
      <c r="T336" s="20" t="str">
        <f t="shared" si="75"/>
        <v/>
      </c>
      <c r="U336" s="20" t="str">
        <f t="shared" si="76"/>
        <v/>
      </c>
      <c r="W336" s="20"/>
      <c r="X336" s="20"/>
      <c r="Y336" s="20"/>
      <c r="AH336" s="18" t="str">
        <f t="shared" si="77"/>
        <v>-</v>
      </c>
      <c r="AI336" s="19" t="str">
        <f t="shared" si="78"/>
        <v/>
      </c>
      <c r="AJ336" s="20" t="str">
        <f t="shared" si="79"/>
        <v/>
      </c>
      <c r="AK336" s="20" t="str">
        <f t="shared" si="80"/>
        <v/>
      </c>
      <c r="AL336" s="20" t="str">
        <f t="shared" si="81"/>
        <v/>
      </c>
      <c r="AM336" s="20" t="str">
        <f t="shared" si="82"/>
        <v/>
      </c>
      <c r="AN336" s="20" t="str">
        <f t="shared" si="83"/>
        <v/>
      </c>
      <c r="AP336" s="20"/>
      <c r="AQ336" s="20"/>
      <c r="AR336" s="20"/>
    </row>
    <row r="337" spans="15:44">
      <c r="O337" s="18" t="str">
        <f t="shared" si="70"/>
        <v>-</v>
      </c>
      <c r="P337" s="19" t="str">
        <f t="shared" si="71"/>
        <v/>
      </c>
      <c r="Q337" s="20" t="str">
        <f t="shared" si="72"/>
        <v/>
      </c>
      <c r="R337" s="20" t="str">
        <f t="shared" si="73"/>
        <v/>
      </c>
      <c r="S337" s="20" t="str">
        <f t="shared" si="74"/>
        <v/>
      </c>
      <c r="T337" s="20" t="str">
        <f t="shared" si="75"/>
        <v/>
      </c>
      <c r="U337" s="20" t="str">
        <f t="shared" si="76"/>
        <v/>
      </c>
      <c r="W337" s="20"/>
      <c r="X337" s="20"/>
      <c r="Y337" s="20"/>
      <c r="AH337" s="18" t="str">
        <f t="shared" si="77"/>
        <v>-</v>
      </c>
      <c r="AI337" s="19" t="str">
        <f t="shared" si="78"/>
        <v/>
      </c>
      <c r="AJ337" s="20" t="str">
        <f t="shared" si="79"/>
        <v/>
      </c>
      <c r="AK337" s="20" t="str">
        <f t="shared" si="80"/>
        <v/>
      </c>
      <c r="AL337" s="20" t="str">
        <f t="shared" si="81"/>
        <v/>
      </c>
      <c r="AM337" s="20" t="str">
        <f t="shared" si="82"/>
        <v/>
      </c>
      <c r="AN337" s="20" t="str">
        <f t="shared" si="83"/>
        <v/>
      </c>
      <c r="AP337" s="20"/>
      <c r="AQ337" s="20"/>
      <c r="AR337" s="20"/>
    </row>
    <row r="338" spans="15:44">
      <c r="O338" s="18" t="str">
        <f t="shared" si="70"/>
        <v>-</v>
      </c>
      <c r="P338" s="19" t="str">
        <f t="shared" si="71"/>
        <v/>
      </c>
      <c r="Q338" s="20" t="str">
        <f t="shared" si="72"/>
        <v/>
      </c>
      <c r="R338" s="20" t="str">
        <f t="shared" si="73"/>
        <v/>
      </c>
      <c r="S338" s="20" t="str">
        <f t="shared" si="74"/>
        <v/>
      </c>
      <c r="T338" s="20" t="str">
        <f t="shared" si="75"/>
        <v/>
      </c>
      <c r="U338" s="20" t="str">
        <f t="shared" si="76"/>
        <v/>
      </c>
      <c r="W338" s="20"/>
      <c r="X338" s="20"/>
      <c r="Y338" s="20"/>
      <c r="AH338" s="18" t="str">
        <f t="shared" si="77"/>
        <v>-</v>
      </c>
      <c r="AI338" s="19" t="str">
        <f t="shared" si="78"/>
        <v/>
      </c>
      <c r="AJ338" s="20" t="str">
        <f t="shared" si="79"/>
        <v/>
      </c>
      <c r="AK338" s="20" t="str">
        <f t="shared" si="80"/>
        <v/>
      </c>
      <c r="AL338" s="20" t="str">
        <f t="shared" si="81"/>
        <v/>
      </c>
      <c r="AM338" s="20" t="str">
        <f t="shared" si="82"/>
        <v/>
      </c>
      <c r="AN338" s="20" t="str">
        <f t="shared" si="83"/>
        <v/>
      </c>
      <c r="AP338" s="20"/>
      <c r="AQ338" s="20"/>
      <c r="AR338" s="20"/>
    </row>
    <row r="339" spans="15:44">
      <c r="O339" s="18" t="str">
        <f t="shared" si="70"/>
        <v>-</v>
      </c>
      <c r="P339" s="19" t="str">
        <f t="shared" si="71"/>
        <v/>
      </c>
      <c r="Q339" s="20" t="str">
        <f t="shared" si="72"/>
        <v/>
      </c>
      <c r="R339" s="20" t="str">
        <f t="shared" si="73"/>
        <v/>
      </c>
      <c r="S339" s="20" t="str">
        <f t="shared" si="74"/>
        <v/>
      </c>
      <c r="T339" s="20" t="str">
        <f t="shared" si="75"/>
        <v/>
      </c>
      <c r="U339" s="20" t="str">
        <f t="shared" si="76"/>
        <v/>
      </c>
      <c r="W339" s="20"/>
      <c r="X339" s="20"/>
      <c r="Y339" s="20"/>
      <c r="AH339" s="18" t="str">
        <f t="shared" si="77"/>
        <v>-</v>
      </c>
      <c r="AI339" s="19" t="str">
        <f t="shared" si="78"/>
        <v/>
      </c>
      <c r="AJ339" s="20" t="str">
        <f t="shared" si="79"/>
        <v/>
      </c>
      <c r="AK339" s="20" t="str">
        <f t="shared" si="80"/>
        <v/>
      </c>
      <c r="AL339" s="20" t="str">
        <f t="shared" si="81"/>
        <v/>
      </c>
      <c r="AM339" s="20" t="str">
        <f t="shared" si="82"/>
        <v/>
      </c>
      <c r="AN339" s="20" t="str">
        <f t="shared" si="83"/>
        <v/>
      </c>
      <c r="AP339" s="20"/>
      <c r="AQ339" s="20"/>
      <c r="AR339" s="20"/>
    </row>
    <row r="340" spans="15:44">
      <c r="O340" s="18" t="str">
        <f t="shared" si="70"/>
        <v>-</v>
      </c>
      <c r="P340" s="19" t="str">
        <f t="shared" si="71"/>
        <v/>
      </c>
      <c r="Q340" s="20" t="str">
        <f t="shared" si="72"/>
        <v/>
      </c>
      <c r="R340" s="20" t="str">
        <f t="shared" si="73"/>
        <v/>
      </c>
      <c r="S340" s="20" t="str">
        <f t="shared" si="74"/>
        <v/>
      </c>
      <c r="T340" s="20" t="str">
        <f t="shared" si="75"/>
        <v/>
      </c>
      <c r="U340" s="20" t="str">
        <f t="shared" si="76"/>
        <v/>
      </c>
      <c r="W340" s="20"/>
      <c r="X340" s="20"/>
      <c r="Y340" s="20"/>
      <c r="AH340" s="18" t="str">
        <f t="shared" si="77"/>
        <v>-</v>
      </c>
      <c r="AI340" s="19" t="str">
        <f t="shared" si="78"/>
        <v/>
      </c>
      <c r="AJ340" s="20" t="str">
        <f t="shared" si="79"/>
        <v/>
      </c>
      <c r="AK340" s="20" t="str">
        <f t="shared" si="80"/>
        <v/>
      </c>
      <c r="AL340" s="20" t="str">
        <f t="shared" si="81"/>
        <v/>
      </c>
      <c r="AM340" s="20" t="str">
        <f t="shared" si="82"/>
        <v/>
      </c>
      <c r="AN340" s="20" t="str">
        <f t="shared" si="83"/>
        <v/>
      </c>
      <c r="AP340" s="20"/>
      <c r="AQ340" s="20"/>
      <c r="AR340" s="20"/>
    </row>
    <row r="341" spans="15:44">
      <c r="O341" s="18" t="str">
        <f t="shared" si="70"/>
        <v>-</v>
      </c>
      <c r="P341" s="19" t="str">
        <f t="shared" si="71"/>
        <v/>
      </c>
      <c r="Q341" s="20" t="str">
        <f t="shared" si="72"/>
        <v/>
      </c>
      <c r="R341" s="20" t="str">
        <f t="shared" si="73"/>
        <v/>
      </c>
      <c r="S341" s="20" t="str">
        <f t="shared" si="74"/>
        <v/>
      </c>
      <c r="T341" s="20" t="str">
        <f t="shared" si="75"/>
        <v/>
      </c>
      <c r="U341" s="20" t="str">
        <f t="shared" si="76"/>
        <v/>
      </c>
      <c r="W341" s="20"/>
      <c r="X341" s="20"/>
      <c r="Y341" s="20"/>
      <c r="AH341" s="18" t="str">
        <f t="shared" si="77"/>
        <v>-</v>
      </c>
      <c r="AI341" s="19" t="str">
        <f t="shared" si="78"/>
        <v/>
      </c>
      <c r="AJ341" s="20" t="str">
        <f t="shared" si="79"/>
        <v/>
      </c>
      <c r="AK341" s="20" t="str">
        <f t="shared" si="80"/>
        <v/>
      </c>
      <c r="AL341" s="20" t="str">
        <f t="shared" si="81"/>
        <v/>
      </c>
      <c r="AM341" s="20" t="str">
        <f t="shared" si="82"/>
        <v/>
      </c>
      <c r="AN341" s="20" t="str">
        <f t="shared" si="83"/>
        <v/>
      </c>
      <c r="AP341" s="20"/>
      <c r="AQ341" s="20"/>
      <c r="AR341" s="20"/>
    </row>
    <row r="342" spans="15:44">
      <c r="O342" s="18" t="str">
        <f t="shared" si="70"/>
        <v>-</v>
      </c>
      <c r="P342" s="19" t="str">
        <f t="shared" si="71"/>
        <v/>
      </c>
      <c r="Q342" s="20" t="str">
        <f t="shared" si="72"/>
        <v/>
      </c>
      <c r="R342" s="20" t="str">
        <f t="shared" si="73"/>
        <v/>
      </c>
      <c r="S342" s="20" t="str">
        <f t="shared" si="74"/>
        <v/>
      </c>
      <c r="T342" s="20" t="str">
        <f t="shared" si="75"/>
        <v/>
      </c>
      <c r="U342" s="20" t="str">
        <f t="shared" si="76"/>
        <v/>
      </c>
      <c r="W342" s="20"/>
      <c r="X342" s="20"/>
      <c r="Y342" s="20"/>
      <c r="AH342" s="18" t="str">
        <f t="shared" si="77"/>
        <v>-</v>
      </c>
      <c r="AI342" s="19" t="str">
        <f t="shared" si="78"/>
        <v/>
      </c>
      <c r="AJ342" s="20" t="str">
        <f t="shared" si="79"/>
        <v/>
      </c>
      <c r="AK342" s="20" t="str">
        <f t="shared" si="80"/>
        <v/>
      </c>
      <c r="AL342" s="20" t="str">
        <f t="shared" si="81"/>
        <v/>
      </c>
      <c r="AM342" s="20" t="str">
        <f t="shared" si="82"/>
        <v/>
      </c>
      <c r="AN342" s="20" t="str">
        <f t="shared" si="83"/>
        <v/>
      </c>
      <c r="AP342" s="20"/>
      <c r="AQ342" s="20"/>
      <c r="AR342" s="20"/>
    </row>
    <row r="343" spans="15:44">
      <c r="O343" s="18" t="str">
        <f t="shared" si="70"/>
        <v>-</v>
      </c>
      <c r="P343" s="19" t="str">
        <f t="shared" si="71"/>
        <v/>
      </c>
      <c r="Q343" s="20" t="str">
        <f t="shared" si="72"/>
        <v/>
      </c>
      <c r="R343" s="20" t="str">
        <f t="shared" si="73"/>
        <v/>
      </c>
      <c r="S343" s="20" t="str">
        <f t="shared" si="74"/>
        <v/>
      </c>
      <c r="T343" s="20" t="str">
        <f t="shared" si="75"/>
        <v/>
      </c>
      <c r="U343" s="20" t="str">
        <f t="shared" si="76"/>
        <v/>
      </c>
      <c r="W343" s="20"/>
      <c r="X343" s="20"/>
      <c r="Y343" s="20"/>
      <c r="AH343" s="18" t="str">
        <f t="shared" si="77"/>
        <v>-</v>
      </c>
      <c r="AI343" s="19" t="str">
        <f t="shared" si="78"/>
        <v/>
      </c>
      <c r="AJ343" s="20" t="str">
        <f t="shared" si="79"/>
        <v/>
      </c>
      <c r="AK343" s="20" t="str">
        <f t="shared" si="80"/>
        <v/>
      </c>
      <c r="AL343" s="20" t="str">
        <f t="shared" si="81"/>
        <v/>
      </c>
      <c r="AM343" s="20" t="str">
        <f t="shared" si="82"/>
        <v/>
      </c>
      <c r="AN343" s="20" t="str">
        <f t="shared" si="83"/>
        <v/>
      </c>
      <c r="AP343" s="20"/>
      <c r="AQ343" s="20"/>
      <c r="AR343" s="20"/>
    </row>
    <row r="344" spans="15:44">
      <c r="O344" s="18" t="str">
        <f t="shared" si="70"/>
        <v>-</v>
      </c>
      <c r="P344" s="19" t="str">
        <f t="shared" si="71"/>
        <v/>
      </c>
      <c r="Q344" s="20" t="str">
        <f t="shared" si="72"/>
        <v/>
      </c>
      <c r="R344" s="20" t="str">
        <f t="shared" si="73"/>
        <v/>
      </c>
      <c r="S344" s="20" t="str">
        <f t="shared" si="74"/>
        <v/>
      </c>
      <c r="T344" s="20" t="str">
        <f t="shared" si="75"/>
        <v/>
      </c>
      <c r="U344" s="20" t="str">
        <f t="shared" si="76"/>
        <v/>
      </c>
      <c r="W344" s="20"/>
      <c r="X344" s="20"/>
      <c r="Y344" s="20"/>
      <c r="AH344" s="18" t="str">
        <f t="shared" si="77"/>
        <v>-</v>
      </c>
      <c r="AI344" s="19" t="str">
        <f t="shared" si="78"/>
        <v/>
      </c>
      <c r="AJ344" s="20" t="str">
        <f t="shared" si="79"/>
        <v/>
      </c>
      <c r="AK344" s="20" t="str">
        <f t="shared" si="80"/>
        <v/>
      </c>
      <c r="AL344" s="20" t="str">
        <f t="shared" si="81"/>
        <v/>
      </c>
      <c r="AM344" s="20" t="str">
        <f t="shared" si="82"/>
        <v/>
      </c>
      <c r="AN344" s="20" t="str">
        <f t="shared" si="83"/>
        <v/>
      </c>
      <c r="AP344" s="20"/>
      <c r="AQ344" s="20"/>
      <c r="AR344" s="20"/>
    </row>
    <row r="345" spans="15:44">
      <c r="O345" s="18" t="str">
        <f t="shared" si="70"/>
        <v>-</v>
      </c>
      <c r="P345" s="19" t="str">
        <f t="shared" si="71"/>
        <v/>
      </c>
      <c r="Q345" s="20" t="str">
        <f t="shared" si="72"/>
        <v/>
      </c>
      <c r="R345" s="20" t="str">
        <f t="shared" si="73"/>
        <v/>
      </c>
      <c r="S345" s="20" t="str">
        <f t="shared" si="74"/>
        <v/>
      </c>
      <c r="T345" s="20" t="str">
        <f t="shared" si="75"/>
        <v/>
      </c>
      <c r="U345" s="20" t="str">
        <f t="shared" si="76"/>
        <v/>
      </c>
      <c r="W345" s="20"/>
      <c r="X345" s="20"/>
      <c r="Y345" s="20"/>
      <c r="AH345" s="18" t="str">
        <f t="shared" si="77"/>
        <v>-</v>
      </c>
      <c r="AI345" s="19" t="str">
        <f t="shared" si="78"/>
        <v/>
      </c>
      <c r="AJ345" s="20" t="str">
        <f t="shared" si="79"/>
        <v/>
      </c>
      <c r="AK345" s="20" t="str">
        <f t="shared" si="80"/>
        <v/>
      </c>
      <c r="AL345" s="20" t="str">
        <f t="shared" si="81"/>
        <v/>
      </c>
      <c r="AM345" s="20" t="str">
        <f t="shared" si="82"/>
        <v/>
      </c>
      <c r="AN345" s="20" t="str">
        <f t="shared" si="83"/>
        <v/>
      </c>
      <c r="AP345" s="20"/>
      <c r="AQ345" s="20"/>
      <c r="AR345" s="20"/>
    </row>
    <row r="346" spans="15:44">
      <c r="O346" s="18" t="str">
        <f t="shared" si="70"/>
        <v>-</v>
      </c>
      <c r="P346" s="19" t="str">
        <f t="shared" si="71"/>
        <v/>
      </c>
      <c r="Q346" s="20" t="str">
        <f t="shared" si="72"/>
        <v/>
      </c>
      <c r="R346" s="20" t="str">
        <f t="shared" si="73"/>
        <v/>
      </c>
      <c r="S346" s="20" t="str">
        <f t="shared" si="74"/>
        <v/>
      </c>
      <c r="T346" s="20" t="str">
        <f t="shared" si="75"/>
        <v/>
      </c>
      <c r="U346" s="20" t="str">
        <f t="shared" si="76"/>
        <v/>
      </c>
      <c r="W346" s="20"/>
      <c r="X346" s="20"/>
      <c r="Y346" s="20"/>
      <c r="AH346" s="18" t="str">
        <f t="shared" si="77"/>
        <v>-</v>
      </c>
      <c r="AI346" s="19" t="str">
        <f t="shared" si="78"/>
        <v/>
      </c>
      <c r="AJ346" s="20" t="str">
        <f t="shared" si="79"/>
        <v/>
      </c>
      <c r="AK346" s="20" t="str">
        <f t="shared" si="80"/>
        <v/>
      </c>
      <c r="AL346" s="20" t="str">
        <f t="shared" si="81"/>
        <v/>
      </c>
      <c r="AM346" s="20" t="str">
        <f t="shared" si="82"/>
        <v/>
      </c>
      <c r="AN346" s="20" t="str">
        <f t="shared" si="83"/>
        <v/>
      </c>
      <c r="AP346" s="20"/>
      <c r="AQ346" s="20"/>
      <c r="AR346" s="20"/>
    </row>
    <row r="347" spans="15:44">
      <c r="O347" s="18" t="str">
        <f t="shared" si="70"/>
        <v>-</v>
      </c>
      <c r="P347" s="19" t="str">
        <f t="shared" si="71"/>
        <v/>
      </c>
      <c r="Q347" s="20" t="str">
        <f t="shared" si="72"/>
        <v/>
      </c>
      <c r="R347" s="20" t="str">
        <f t="shared" si="73"/>
        <v/>
      </c>
      <c r="S347" s="20" t="str">
        <f t="shared" si="74"/>
        <v/>
      </c>
      <c r="T347" s="20" t="str">
        <f t="shared" si="75"/>
        <v/>
      </c>
      <c r="U347" s="20" t="str">
        <f t="shared" si="76"/>
        <v/>
      </c>
      <c r="W347" s="20"/>
      <c r="X347" s="20"/>
      <c r="Y347" s="20"/>
      <c r="AH347" s="18" t="str">
        <f t="shared" si="77"/>
        <v>-</v>
      </c>
      <c r="AI347" s="19" t="str">
        <f t="shared" si="78"/>
        <v/>
      </c>
      <c r="AJ347" s="20" t="str">
        <f t="shared" si="79"/>
        <v/>
      </c>
      <c r="AK347" s="20" t="str">
        <f t="shared" si="80"/>
        <v/>
      </c>
      <c r="AL347" s="20" t="str">
        <f t="shared" si="81"/>
        <v/>
      </c>
      <c r="AM347" s="20" t="str">
        <f t="shared" si="82"/>
        <v/>
      </c>
      <c r="AN347" s="20" t="str">
        <f t="shared" si="83"/>
        <v/>
      </c>
      <c r="AP347" s="20"/>
      <c r="AQ347" s="20"/>
      <c r="AR347" s="20"/>
    </row>
    <row r="348" spans="15:44">
      <c r="O348" s="18" t="str">
        <f t="shared" si="70"/>
        <v>-</v>
      </c>
      <c r="P348" s="19" t="str">
        <f t="shared" si="71"/>
        <v/>
      </c>
      <c r="Q348" s="20" t="str">
        <f t="shared" si="72"/>
        <v/>
      </c>
      <c r="R348" s="20" t="str">
        <f t="shared" si="73"/>
        <v/>
      </c>
      <c r="S348" s="20" t="str">
        <f t="shared" si="74"/>
        <v/>
      </c>
      <c r="T348" s="20" t="str">
        <f t="shared" si="75"/>
        <v/>
      </c>
      <c r="U348" s="20" t="str">
        <f t="shared" si="76"/>
        <v/>
      </c>
      <c r="W348" s="20"/>
      <c r="X348" s="20"/>
      <c r="Y348" s="20"/>
      <c r="AH348" s="18" t="str">
        <f t="shared" si="77"/>
        <v>-</v>
      </c>
      <c r="AI348" s="19" t="str">
        <f t="shared" si="78"/>
        <v/>
      </c>
      <c r="AJ348" s="20" t="str">
        <f t="shared" si="79"/>
        <v/>
      </c>
      <c r="AK348" s="20" t="str">
        <f t="shared" si="80"/>
        <v/>
      </c>
      <c r="AL348" s="20" t="str">
        <f t="shared" si="81"/>
        <v/>
      </c>
      <c r="AM348" s="20" t="str">
        <f t="shared" si="82"/>
        <v/>
      </c>
      <c r="AN348" s="20" t="str">
        <f t="shared" si="83"/>
        <v/>
      </c>
      <c r="AP348" s="20"/>
      <c r="AQ348" s="20"/>
      <c r="AR348" s="20"/>
    </row>
    <row r="349" spans="15:44">
      <c r="O349" s="18" t="str">
        <f t="shared" si="70"/>
        <v>-</v>
      </c>
      <c r="P349" s="19" t="str">
        <f t="shared" si="71"/>
        <v/>
      </c>
      <c r="Q349" s="20" t="str">
        <f t="shared" si="72"/>
        <v/>
      </c>
      <c r="R349" s="20" t="str">
        <f t="shared" si="73"/>
        <v/>
      </c>
      <c r="S349" s="20" t="str">
        <f t="shared" si="74"/>
        <v/>
      </c>
      <c r="T349" s="20" t="str">
        <f t="shared" si="75"/>
        <v/>
      </c>
      <c r="U349" s="20" t="str">
        <f t="shared" si="76"/>
        <v/>
      </c>
      <c r="W349" s="20"/>
      <c r="X349" s="20"/>
      <c r="Y349" s="20"/>
      <c r="AH349" s="18" t="str">
        <f t="shared" si="77"/>
        <v>-</v>
      </c>
      <c r="AI349" s="19" t="str">
        <f t="shared" si="78"/>
        <v/>
      </c>
      <c r="AJ349" s="20" t="str">
        <f t="shared" si="79"/>
        <v/>
      </c>
      <c r="AK349" s="20" t="str">
        <f t="shared" si="80"/>
        <v/>
      </c>
      <c r="AL349" s="20" t="str">
        <f t="shared" si="81"/>
        <v/>
      </c>
      <c r="AM349" s="20" t="str">
        <f t="shared" si="82"/>
        <v/>
      </c>
      <c r="AN349" s="20" t="str">
        <f t="shared" si="83"/>
        <v/>
      </c>
      <c r="AP349" s="20"/>
      <c r="AQ349" s="20"/>
      <c r="AR349" s="20"/>
    </row>
    <row r="350" spans="15:44">
      <c r="O350" s="18" t="str">
        <f t="shared" si="70"/>
        <v>-</v>
      </c>
      <c r="P350" s="19" t="str">
        <f t="shared" si="71"/>
        <v/>
      </c>
      <c r="Q350" s="20" t="str">
        <f t="shared" si="72"/>
        <v/>
      </c>
      <c r="R350" s="20" t="str">
        <f t="shared" si="73"/>
        <v/>
      </c>
      <c r="S350" s="20" t="str">
        <f t="shared" si="74"/>
        <v/>
      </c>
      <c r="T350" s="20" t="str">
        <f t="shared" si="75"/>
        <v/>
      </c>
      <c r="U350" s="20" t="str">
        <f t="shared" si="76"/>
        <v/>
      </c>
      <c r="W350" s="20"/>
      <c r="X350" s="20"/>
      <c r="Y350" s="20"/>
      <c r="AH350" s="18" t="str">
        <f t="shared" si="77"/>
        <v>-</v>
      </c>
      <c r="AI350" s="19" t="str">
        <f t="shared" si="78"/>
        <v/>
      </c>
      <c r="AJ350" s="20" t="str">
        <f t="shared" si="79"/>
        <v/>
      </c>
      <c r="AK350" s="20" t="str">
        <f t="shared" si="80"/>
        <v/>
      </c>
      <c r="AL350" s="20" t="str">
        <f t="shared" si="81"/>
        <v/>
      </c>
      <c r="AM350" s="20" t="str">
        <f t="shared" si="82"/>
        <v/>
      </c>
      <c r="AN350" s="20" t="str">
        <f t="shared" si="83"/>
        <v/>
      </c>
      <c r="AP350" s="20"/>
      <c r="AQ350" s="20"/>
      <c r="AR350" s="20"/>
    </row>
    <row r="351" spans="15:44">
      <c r="O351" s="18" t="str">
        <f t="shared" si="70"/>
        <v>-</v>
      </c>
      <c r="P351" s="19" t="str">
        <f t="shared" si="71"/>
        <v/>
      </c>
      <c r="Q351" s="20" t="str">
        <f t="shared" si="72"/>
        <v/>
      </c>
      <c r="R351" s="20" t="str">
        <f t="shared" si="73"/>
        <v/>
      </c>
      <c r="S351" s="20" t="str">
        <f t="shared" si="74"/>
        <v/>
      </c>
      <c r="T351" s="20" t="str">
        <f t="shared" si="75"/>
        <v/>
      </c>
      <c r="U351" s="20" t="str">
        <f t="shared" si="76"/>
        <v/>
      </c>
      <c r="W351" s="20"/>
      <c r="X351" s="20"/>
      <c r="Y351" s="20"/>
      <c r="AH351" s="18" t="str">
        <f t="shared" si="77"/>
        <v>-</v>
      </c>
      <c r="AI351" s="19" t="str">
        <f t="shared" si="78"/>
        <v/>
      </c>
      <c r="AJ351" s="20" t="str">
        <f t="shared" si="79"/>
        <v/>
      </c>
      <c r="AK351" s="20" t="str">
        <f t="shared" si="80"/>
        <v/>
      </c>
      <c r="AL351" s="20" t="str">
        <f t="shared" si="81"/>
        <v/>
      </c>
      <c r="AM351" s="20" t="str">
        <f t="shared" si="82"/>
        <v/>
      </c>
      <c r="AN351" s="20" t="str">
        <f t="shared" si="83"/>
        <v/>
      </c>
      <c r="AP351" s="20"/>
      <c r="AQ351" s="20"/>
      <c r="AR351" s="20"/>
    </row>
    <row r="352" spans="15:44">
      <c r="O352" s="18" t="str">
        <f t="shared" si="70"/>
        <v>-</v>
      </c>
      <c r="P352" s="19" t="str">
        <f t="shared" si="71"/>
        <v/>
      </c>
      <c r="Q352" s="20" t="str">
        <f t="shared" si="72"/>
        <v/>
      </c>
      <c r="R352" s="20" t="str">
        <f t="shared" si="73"/>
        <v/>
      </c>
      <c r="S352" s="20" t="str">
        <f t="shared" si="74"/>
        <v/>
      </c>
      <c r="T352" s="20" t="str">
        <f t="shared" si="75"/>
        <v/>
      </c>
      <c r="U352" s="20" t="str">
        <f t="shared" si="76"/>
        <v/>
      </c>
      <c r="W352" s="20"/>
      <c r="X352" s="20"/>
      <c r="Y352" s="20"/>
      <c r="AH352" s="18" t="str">
        <f t="shared" si="77"/>
        <v>-</v>
      </c>
      <c r="AI352" s="19" t="str">
        <f t="shared" si="78"/>
        <v/>
      </c>
      <c r="AJ352" s="20" t="str">
        <f t="shared" si="79"/>
        <v/>
      </c>
      <c r="AK352" s="20" t="str">
        <f t="shared" si="80"/>
        <v/>
      </c>
      <c r="AL352" s="20" t="str">
        <f t="shared" si="81"/>
        <v/>
      </c>
      <c r="AM352" s="20" t="str">
        <f t="shared" si="82"/>
        <v/>
      </c>
      <c r="AN352" s="20" t="str">
        <f t="shared" si="83"/>
        <v/>
      </c>
      <c r="AP352" s="20"/>
      <c r="AQ352" s="20"/>
      <c r="AR352" s="20"/>
    </row>
    <row r="353" spans="15:44">
      <c r="O353" s="18" t="str">
        <f t="shared" si="70"/>
        <v>-</v>
      </c>
      <c r="P353" s="19" t="str">
        <f t="shared" si="71"/>
        <v/>
      </c>
      <c r="Q353" s="20" t="str">
        <f t="shared" si="72"/>
        <v/>
      </c>
      <c r="R353" s="20" t="str">
        <f t="shared" si="73"/>
        <v/>
      </c>
      <c r="S353" s="20" t="str">
        <f t="shared" si="74"/>
        <v/>
      </c>
      <c r="T353" s="20" t="str">
        <f t="shared" si="75"/>
        <v/>
      </c>
      <c r="U353" s="20" t="str">
        <f t="shared" si="76"/>
        <v/>
      </c>
      <c r="W353" s="20"/>
      <c r="X353" s="20"/>
      <c r="Y353" s="20"/>
      <c r="AH353" s="18" t="str">
        <f t="shared" si="77"/>
        <v>-</v>
      </c>
      <c r="AI353" s="19" t="str">
        <f t="shared" si="78"/>
        <v/>
      </c>
      <c r="AJ353" s="20" t="str">
        <f t="shared" si="79"/>
        <v/>
      </c>
      <c r="AK353" s="20" t="str">
        <f t="shared" si="80"/>
        <v/>
      </c>
      <c r="AL353" s="20" t="str">
        <f t="shared" si="81"/>
        <v/>
      </c>
      <c r="AM353" s="20" t="str">
        <f t="shared" si="82"/>
        <v/>
      </c>
      <c r="AN353" s="20" t="str">
        <f t="shared" si="83"/>
        <v/>
      </c>
      <c r="AP353" s="20"/>
      <c r="AQ353" s="20"/>
      <c r="AR353" s="20"/>
    </row>
    <row r="354" spans="15:44">
      <c r="O354" s="18" t="str">
        <f t="shared" si="70"/>
        <v>-</v>
      </c>
      <c r="P354" s="19" t="str">
        <f t="shared" si="71"/>
        <v/>
      </c>
      <c r="Q354" s="20" t="str">
        <f t="shared" si="72"/>
        <v/>
      </c>
      <c r="R354" s="20" t="str">
        <f t="shared" si="73"/>
        <v/>
      </c>
      <c r="S354" s="20" t="str">
        <f t="shared" si="74"/>
        <v/>
      </c>
      <c r="T354" s="20" t="str">
        <f t="shared" si="75"/>
        <v/>
      </c>
      <c r="U354" s="20" t="str">
        <f t="shared" si="76"/>
        <v/>
      </c>
      <c r="W354" s="20"/>
      <c r="X354" s="20"/>
      <c r="Y354" s="20"/>
      <c r="AH354" s="18" t="str">
        <f t="shared" si="77"/>
        <v>-</v>
      </c>
      <c r="AI354" s="19" t="str">
        <f t="shared" si="78"/>
        <v/>
      </c>
      <c r="AJ354" s="20" t="str">
        <f t="shared" si="79"/>
        <v/>
      </c>
      <c r="AK354" s="20" t="str">
        <f t="shared" si="80"/>
        <v/>
      </c>
      <c r="AL354" s="20" t="str">
        <f t="shared" si="81"/>
        <v/>
      </c>
      <c r="AM354" s="20" t="str">
        <f t="shared" si="82"/>
        <v/>
      </c>
      <c r="AN354" s="20" t="str">
        <f t="shared" si="83"/>
        <v/>
      </c>
      <c r="AP354" s="20"/>
      <c r="AQ354" s="20"/>
      <c r="AR354" s="20"/>
    </row>
    <row r="355" spans="15:44">
      <c r="O355" s="18" t="str">
        <f t="shared" si="70"/>
        <v>-</v>
      </c>
      <c r="P355" s="19" t="str">
        <f t="shared" si="71"/>
        <v/>
      </c>
      <c r="Q355" s="20" t="str">
        <f t="shared" si="72"/>
        <v/>
      </c>
      <c r="R355" s="20" t="str">
        <f t="shared" si="73"/>
        <v/>
      </c>
      <c r="S355" s="20" t="str">
        <f t="shared" si="74"/>
        <v/>
      </c>
      <c r="T355" s="20" t="str">
        <f t="shared" si="75"/>
        <v/>
      </c>
      <c r="U355" s="20" t="str">
        <f t="shared" si="76"/>
        <v/>
      </c>
      <c r="W355" s="20"/>
      <c r="X355" s="20"/>
      <c r="Y355" s="20"/>
      <c r="AH355" s="18" t="str">
        <f t="shared" si="77"/>
        <v>-</v>
      </c>
      <c r="AI355" s="19" t="str">
        <f t="shared" si="78"/>
        <v/>
      </c>
      <c r="AJ355" s="20" t="str">
        <f t="shared" si="79"/>
        <v/>
      </c>
      <c r="AK355" s="20" t="str">
        <f t="shared" si="80"/>
        <v/>
      </c>
      <c r="AL355" s="20" t="str">
        <f t="shared" si="81"/>
        <v/>
      </c>
      <c r="AM355" s="20" t="str">
        <f t="shared" si="82"/>
        <v/>
      </c>
      <c r="AN355" s="20" t="str">
        <f t="shared" si="83"/>
        <v/>
      </c>
      <c r="AP355" s="20"/>
      <c r="AQ355" s="20"/>
      <c r="AR355" s="20"/>
    </row>
    <row r="356" spans="15:44">
      <c r="O356" s="18" t="str">
        <f t="shared" si="70"/>
        <v>-</v>
      </c>
      <c r="P356" s="19" t="str">
        <f t="shared" si="71"/>
        <v/>
      </c>
      <c r="Q356" s="20" t="str">
        <f t="shared" si="72"/>
        <v/>
      </c>
      <c r="R356" s="20" t="str">
        <f t="shared" si="73"/>
        <v/>
      </c>
      <c r="S356" s="20" t="str">
        <f t="shared" si="74"/>
        <v/>
      </c>
      <c r="T356" s="20" t="str">
        <f t="shared" si="75"/>
        <v/>
      </c>
      <c r="U356" s="20" t="str">
        <f t="shared" si="76"/>
        <v/>
      </c>
      <c r="W356" s="20"/>
      <c r="X356" s="20"/>
      <c r="Y356" s="20"/>
      <c r="AH356" s="18" t="str">
        <f t="shared" si="77"/>
        <v>-</v>
      </c>
      <c r="AI356" s="19" t="str">
        <f t="shared" si="78"/>
        <v/>
      </c>
      <c r="AJ356" s="20" t="str">
        <f t="shared" si="79"/>
        <v/>
      </c>
      <c r="AK356" s="20" t="str">
        <f t="shared" si="80"/>
        <v/>
      </c>
      <c r="AL356" s="20" t="str">
        <f t="shared" si="81"/>
        <v/>
      </c>
      <c r="AM356" s="20" t="str">
        <f t="shared" si="82"/>
        <v/>
      </c>
      <c r="AN356" s="20" t="str">
        <f t="shared" si="83"/>
        <v/>
      </c>
      <c r="AP356" s="20"/>
      <c r="AQ356" s="20"/>
      <c r="AR356" s="20"/>
    </row>
    <row r="357" spans="15:44">
      <c r="O357" s="18" t="str">
        <f t="shared" si="70"/>
        <v>-</v>
      </c>
      <c r="P357" s="19" t="str">
        <f t="shared" si="71"/>
        <v/>
      </c>
      <c r="Q357" s="20" t="str">
        <f t="shared" si="72"/>
        <v/>
      </c>
      <c r="R357" s="20" t="str">
        <f t="shared" si="73"/>
        <v/>
      </c>
      <c r="S357" s="20" t="str">
        <f t="shared" si="74"/>
        <v/>
      </c>
      <c r="T357" s="20" t="str">
        <f t="shared" si="75"/>
        <v/>
      </c>
      <c r="U357" s="20" t="str">
        <f t="shared" si="76"/>
        <v/>
      </c>
      <c r="W357" s="20"/>
      <c r="X357" s="20"/>
      <c r="Y357" s="20"/>
      <c r="AH357" s="18" t="str">
        <f t="shared" si="77"/>
        <v>-</v>
      </c>
      <c r="AI357" s="19" t="str">
        <f t="shared" si="78"/>
        <v/>
      </c>
      <c r="AJ357" s="20" t="str">
        <f t="shared" si="79"/>
        <v/>
      </c>
      <c r="AK357" s="20" t="str">
        <f t="shared" si="80"/>
        <v/>
      </c>
      <c r="AL357" s="20" t="str">
        <f t="shared" si="81"/>
        <v/>
      </c>
      <c r="AM357" s="20" t="str">
        <f t="shared" si="82"/>
        <v/>
      </c>
      <c r="AN357" s="20" t="str">
        <f t="shared" si="83"/>
        <v/>
      </c>
      <c r="AP357" s="20"/>
      <c r="AQ357" s="20"/>
      <c r="AR357" s="20"/>
    </row>
    <row r="358" spans="15:44">
      <c r="O358" s="18" t="str">
        <f t="shared" si="70"/>
        <v>-</v>
      </c>
      <c r="P358" s="19" t="str">
        <f t="shared" si="71"/>
        <v/>
      </c>
      <c r="Q358" s="20" t="str">
        <f t="shared" si="72"/>
        <v/>
      </c>
      <c r="R358" s="20" t="str">
        <f t="shared" si="73"/>
        <v/>
      </c>
      <c r="S358" s="20" t="str">
        <f t="shared" si="74"/>
        <v/>
      </c>
      <c r="T358" s="20" t="str">
        <f t="shared" si="75"/>
        <v/>
      </c>
      <c r="U358" s="20" t="str">
        <f t="shared" si="76"/>
        <v/>
      </c>
      <c r="W358" s="20"/>
      <c r="X358" s="20"/>
      <c r="Y358" s="20"/>
      <c r="AH358" s="18" t="str">
        <f t="shared" si="77"/>
        <v>-</v>
      </c>
      <c r="AI358" s="19" t="str">
        <f t="shared" si="78"/>
        <v/>
      </c>
      <c r="AJ358" s="20" t="str">
        <f t="shared" si="79"/>
        <v/>
      </c>
      <c r="AK358" s="20" t="str">
        <f t="shared" si="80"/>
        <v/>
      </c>
      <c r="AL358" s="20" t="str">
        <f t="shared" si="81"/>
        <v/>
      </c>
      <c r="AM358" s="20" t="str">
        <f t="shared" si="82"/>
        <v/>
      </c>
      <c r="AN358" s="20" t="str">
        <f t="shared" si="83"/>
        <v/>
      </c>
      <c r="AP358" s="20"/>
      <c r="AQ358" s="20"/>
      <c r="AR358" s="20"/>
    </row>
    <row r="359" spans="15:44">
      <c r="O359" s="18" t="str">
        <f t="shared" si="70"/>
        <v>-</v>
      </c>
      <c r="P359" s="19" t="str">
        <f t="shared" si="71"/>
        <v/>
      </c>
      <c r="Q359" s="20" t="str">
        <f t="shared" si="72"/>
        <v/>
      </c>
      <c r="R359" s="20" t="str">
        <f t="shared" si="73"/>
        <v/>
      </c>
      <c r="S359" s="20" t="str">
        <f t="shared" si="74"/>
        <v/>
      </c>
      <c r="T359" s="20" t="str">
        <f t="shared" si="75"/>
        <v/>
      </c>
      <c r="U359" s="20" t="str">
        <f t="shared" si="76"/>
        <v/>
      </c>
      <c r="W359" s="20"/>
      <c r="X359" s="20"/>
      <c r="Y359" s="20"/>
      <c r="AH359" s="18" t="str">
        <f t="shared" si="77"/>
        <v>-</v>
      </c>
      <c r="AI359" s="19" t="str">
        <f t="shared" si="78"/>
        <v/>
      </c>
      <c r="AJ359" s="20" t="str">
        <f t="shared" si="79"/>
        <v/>
      </c>
      <c r="AK359" s="20" t="str">
        <f t="shared" si="80"/>
        <v/>
      </c>
      <c r="AL359" s="20" t="str">
        <f t="shared" si="81"/>
        <v/>
      </c>
      <c r="AM359" s="20" t="str">
        <f t="shared" si="82"/>
        <v/>
      </c>
      <c r="AN359" s="20" t="str">
        <f t="shared" si="83"/>
        <v/>
      </c>
      <c r="AP359" s="20"/>
      <c r="AQ359" s="20"/>
      <c r="AR359" s="20"/>
    </row>
    <row r="360" spans="15:44">
      <c r="O360" s="18" t="str">
        <f t="shared" si="70"/>
        <v>-</v>
      </c>
      <c r="P360" s="19" t="str">
        <f t="shared" si="71"/>
        <v/>
      </c>
      <c r="Q360" s="20" t="str">
        <f t="shared" si="72"/>
        <v/>
      </c>
      <c r="R360" s="20" t="str">
        <f t="shared" si="73"/>
        <v/>
      </c>
      <c r="S360" s="20" t="str">
        <f t="shared" si="74"/>
        <v/>
      </c>
      <c r="T360" s="20" t="str">
        <f t="shared" si="75"/>
        <v/>
      </c>
      <c r="U360" s="20" t="str">
        <f t="shared" si="76"/>
        <v/>
      </c>
      <c r="W360" s="20"/>
      <c r="X360" s="20"/>
      <c r="Y360" s="20"/>
      <c r="AH360" s="18" t="str">
        <f t="shared" si="77"/>
        <v>-</v>
      </c>
      <c r="AI360" s="19" t="str">
        <f t="shared" si="78"/>
        <v/>
      </c>
      <c r="AJ360" s="20" t="str">
        <f t="shared" si="79"/>
        <v/>
      </c>
      <c r="AK360" s="20" t="str">
        <f t="shared" si="80"/>
        <v/>
      </c>
      <c r="AL360" s="20" t="str">
        <f t="shared" si="81"/>
        <v/>
      </c>
      <c r="AM360" s="20" t="str">
        <f t="shared" si="82"/>
        <v/>
      </c>
      <c r="AN360" s="20" t="str">
        <f t="shared" si="83"/>
        <v/>
      </c>
      <c r="AP360" s="20"/>
      <c r="AQ360" s="20"/>
      <c r="AR360" s="20"/>
    </row>
    <row r="361" spans="15:44">
      <c r="O361" s="18" t="str">
        <f t="shared" si="70"/>
        <v>-</v>
      </c>
      <c r="P361" s="19" t="str">
        <f t="shared" si="71"/>
        <v/>
      </c>
      <c r="Q361" s="20" t="str">
        <f t="shared" si="72"/>
        <v/>
      </c>
      <c r="R361" s="20" t="str">
        <f t="shared" si="73"/>
        <v/>
      </c>
      <c r="S361" s="20" t="str">
        <f t="shared" si="74"/>
        <v/>
      </c>
      <c r="T361" s="20" t="str">
        <f t="shared" si="75"/>
        <v/>
      </c>
      <c r="U361" s="20" t="str">
        <f t="shared" si="76"/>
        <v/>
      </c>
      <c r="W361" s="20"/>
      <c r="X361" s="20"/>
      <c r="Y361" s="20"/>
      <c r="AH361" s="18" t="str">
        <f t="shared" si="77"/>
        <v>-</v>
      </c>
      <c r="AI361" s="19" t="str">
        <f t="shared" si="78"/>
        <v/>
      </c>
      <c r="AJ361" s="20" t="str">
        <f t="shared" si="79"/>
        <v/>
      </c>
      <c r="AK361" s="20" t="str">
        <f t="shared" si="80"/>
        <v/>
      </c>
      <c r="AL361" s="20" t="str">
        <f t="shared" si="81"/>
        <v/>
      </c>
      <c r="AM361" s="20" t="str">
        <f t="shared" si="82"/>
        <v/>
      </c>
      <c r="AN361" s="20" t="str">
        <f t="shared" si="83"/>
        <v/>
      </c>
      <c r="AP361" s="20"/>
      <c r="AQ361" s="20"/>
      <c r="AR361" s="20"/>
    </row>
    <row r="362" spans="15:44">
      <c r="O362" s="18" t="str">
        <f t="shared" si="70"/>
        <v>-</v>
      </c>
      <c r="P362" s="19" t="str">
        <f t="shared" si="71"/>
        <v/>
      </c>
      <c r="Q362" s="20" t="str">
        <f t="shared" si="72"/>
        <v/>
      </c>
      <c r="R362" s="20" t="str">
        <f t="shared" si="73"/>
        <v/>
      </c>
      <c r="S362" s="20" t="str">
        <f t="shared" si="74"/>
        <v/>
      </c>
      <c r="T362" s="20" t="str">
        <f t="shared" si="75"/>
        <v/>
      </c>
      <c r="U362" s="20" t="str">
        <f t="shared" si="76"/>
        <v/>
      </c>
      <c r="W362" s="20"/>
      <c r="X362" s="20"/>
      <c r="Y362" s="20"/>
      <c r="AH362" s="18" t="str">
        <f t="shared" si="77"/>
        <v>-</v>
      </c>
      <c r="AI362" s="19" t="str">
        <f t="shared" si="78"/>
        <v/>
      </c>
      <c r="AJ362" s="20" t="str">
        <f t="shared" si="79"/>
        <v/>
      </c>
      <c r="AK362" s="20" t="str">
        <f t="shared" si="80"/>
        <v/>
      </c>
      <c r="AL362" s="20" t="str">
        <f t="shared" si="81"/>
        <v/>
      </c>
      <c r="AM362" s="20" t="str">
        <f t="shared" si="82"/>
        <v/>
      </c>
      <c r="AN362" s="20" t="str">
        <f t="shared" si="83"/>
        <v/>
      </c>
      <c r="AP362" s="20"/>
      <c r="AQ362" s="20"/>
      <c r="AR362" s="20"/>
    </row>
    <row r="363" spans="15:44">
      <c r="O363" s="18" t="str">
        <f t="shared" si="70"/>
        <v>-</v>
      </c>
      <c r="P363" s="19" t="str">
        <f t="shared" si="71"/>
        <v/>
      </c>
      <c r="Q363" s="20" t="str">
        <f t="shared" si="72"/>
        <v/>
      </c>
      <c r="R363" s="20" t="str">
        <f t="shared" si="73"/>
        <v/>
      </c>
      <c r="S363" s="20" t="str">
        <f t="shared" si="74"/>
        <v/>
      </c>
      <c r="T363" s="20" t="str">
        <f t="shared" si="75"/>
        <v/>
      </c>
      <c r="U363" s="20" t="str">
        <f t="shared" si="76"/>
        <v/>
      </c>
      <c r="W363" s="20"/>
      <c r="X363" s="20"/>
      <c r="Y363" s="20"/>
      <c r="AH363" s="18" t="str">
        <f t="shared" si="77"/>
        <v>-</v>
      </c>
      <c r="AI363" s="19" t="str">
        <f t="shared" si="78"/>
        <v/>
      </c>
      <c r="AJ363" s="20" t="str">
        <f t="shared" si="79"/>
        <v/>
      </c>
      <c r="AK363" s="20" t="str">
        <f t="shared" si="80"/>
        <v/>
      </c>
      <c r="AL363" s="20" t="str">
        <f t="shared" si="81"/>
        <v/>
      </c>
      <c r="AM363" s="20" t="str">
        <f t="shared" si="82"/>
        <v/>
      </c>
      <c r="AN363" s="20" t="str">
        <f t="shared" si="83"/>
        <v/>
      </c>
      <c r="AP363" s="20"/>
      <c r="AQ363" s="20"/>
      <c r="AR363" s="20"/>
    </row>
    <row r="364" spans="15:44">
      <c r="O364" s="18" t="str">
        <f t="shared" si="70"/>
        <v>-</v>
      </c>
      <c r="P364" s="19" t="str">
        <f t="shared" si="71"/>
        <v/>
      </c>
      <c r="Q364" s="20" t="str">
        <f t="shared" si="72"/>
        <v/>
      </c>
      <c r="R364" s="20" t="str">
        <f t="shared" si="73"/>
        <v/>
      </c>
      <c r="S364" s="20" t="str">
        <f t="shared" si="74"/>
        <v/>
      </c>
      <c r="T364" s="20" t="str">
        <f t="shared" si="75"/>
        <v/>
      </c>
      <c r="U364" s="20" t="str">
        <f t="shared" si="76"/>
        <v/>
      </c>
      <c r="W364" s="20"/>
      <c r="X364" s="20"/>
      <c r="Y364" s="20"/>
      <c r="AH364" s="18" t="str">
        <f t="shared" si="77"/>
        <v>-</v>
      </c>
      <c r="AI364" s="19" t="str">
        <f t="shared" si="78"/>
        <v/>
      </c>
      <c r="AJ364" s="20" t="str">
        <f t="shared" si="79"/>
        <v/>
      </c>
      <c r="AK364" s="20" t="str">
        <f t="shared" si="80"/>
        <v/>
      </c>
      <c r="AL364" s="20" t="str">
        <f t="shared" si="81"/>
        <v/>
      </c>
      <c r="AM364" s="20" t="str">
        <f t="shared" si="82"/>
        <v/>
      </c>
      <c r="AN364" s="20" t="str">
        <f t="shared" si="83"/>
        <v/>
      </c>
      <c r="AP364" s="20"/>
      <c r="AQ364" s="20"/>
      <c r="AR364" s="20"/>
    </row>
    <row r="365" spans="15:44">
      <c r="O365" s="18" t="str">
        <f t="shared" si="70"/>
        <v>-</v>
      </c>
      <c r="P365" s="19" t="str">
        <f t="shared" si="71"/>
        <v/>
      </c>
      <c r="Q365" s="20" t="str">
        <f t="shared" si="72"/>
        <v/>
      </c>
      <c r="R365" s="20" t="str">
        <f t="shared" si="73"/>
        <v/>
      </c>
      <c r="S365" s="20" t="str">
        <f t="shared" si="74"/>
        <v/>
      </c>
      <c r="T365" s="20" t="str">
        <f t="shared" si="75"/>
        <v/>
      </c>
      <c r="U365" s="20" t="str">
        <f t="shared" si="76"/>
        <v/>
      </c>
      <c r="W365" s="20"/>
      <c r="X365" s="20"/>
      <c r="Y365" s="20"/>
      <c r="AH365" s="18" t="str">
        <f t="shared" si="77"/>
        <v>-</v>
      </c>
      <c r="AI365" s="19" t="str">
        <f t="shared" si="78"/>
        <v/>
      </c>
      <c r="AJ365" s="20" t="str">
        <f t="shared" si="79"/>
        <v/>
      </c>
      <c r="AK365" s="20" t="str">
        <f t="shared" si="80"/>
        <v/>
      </c>
      <c r="AL365" s="20" t="str">
        <f t="shared" si="81"/>
        <v/>
      </c>
      <c r="AM365" s="20" t="str">
        <f t="shared" si="82"/>
        <v/>
      </c>
      <c r="AN365" s="20" t="str">
        <f t="shared" si="83"/>
        <v/>
      </c>
      <c r="AP365" s="20"/>
      <c r="AQ365" s="20"/>
      <c r="AR365" s="20"/>
    </row>
    <row r="366" spans="15:44">
      <c r="O366" s="18" t="str">
        <f t="shared" si="70"/>
        <v>-</v>
      </c>
      <c r="P366" s="19" t="str">
        <f t="shared" si="71"/>
        <v/>
      </c>
      <c r="Q366" s="20" t="str">
        <f t="shared" si="72"/>
        <v/>
      </c>
      <c r="R366" s="20" t="str">
        <f t="shared" si="73"/>
        <v/>
      </c>
      <c r="S366" s="20" t="str">
        <f t="shared" si="74"/>
        <v/>
      </c>
      <c r="T366" s="20" t="str">
        <f t="shared" si="75"/>
        <v/>
      </c>
      <c r="U366" s="20" t="str">
        <f t="shared" si="76"/>
        <v/>
      </c>
      <c r="W366" s="20"/>
      <c r="X366" s="20"/>
      <c r="Y366" s="20"/>
      <c r="AH366" s="18" t="str">
        <f t="shared" si="77"/>
        <v>-</v>
      </c>
      <c r="AI366" s="19" t="str">
        <f t="shared" si="78"/>
        <v/>
      </c>
      <c r="AJ366" s="20" t="str">
        <f t="shared" si="79"/>
        <v/>
      </c>
      <c r="AK366" s="20" t="str">
        <f t="shared" si="80"/>
        <v/>
      </c>
      <c r="AL366" s="20" t="str">
        <f t="shared" si="81"/>
        <v/>
      </c>
      <c r="AM366" s="20" t="str">
        <f t="shared" si="82"/>
        <v/>
      </c>
      <c r="AN366" s="20" t="str">
        <f t="shared" si="83"/>
        <v/>
      </c>
      <c r="AP366" s="20"/>
      <c r="AQ366" s="20"/>
      <c r="AR366" s="20"/>
    </row>
    <row r="367" spans="15:44">
      <c r="O367" s="18" t="str">
        <f t="shared" si="70"/>
        <v>-</v>
      </c>
      <c r="P367" s="19" t="str">
        <f t="shared" si="71"/>
        <v/>
      </c>
      <c r="Q367" s="20" t="str">
        <f t="shared" si="72"/>
        <v/>
      </c>
      <c r="R367" s="20" t="str">
        <f t="shared" si="73"/>
        <v/>
      </c>
      <c r="S367" s="20" t="str">
        <f t="shared" si="74"/>
        <v/>
      </c>
      <c r="T367" s="20" t="str">
        <f t="shared" si="75"/>
        <v/>
      </c>
      <c r="U367" s="20" t="str">
        <f t="shared" si="76"/>
        <v/>
      </c>
      <c r="W367" s="20"/>
      <c r="X367" s="20"/>
      <c r="Y367" s="20"/>
      <c r="AH367" s="18" t="str">
        <f t="shared" si="77"/>
        <v>-</v>
      </c>
      <c r="AI367" s="19" t="str">
        <f t="shared" si="78"/>
        <v/>
      </c>
      <c r="AJ367" s="20" t="str">
        <f t="shared" si="79"/>
        <v/>
      </c>
      <c r="AK367" s="20" t="str">
        <f t="shared" si="80"/>
        <v/>
      </c>
      <c r="AL367" s="20" t="str">
        <f t="shared" si="81"/>
        <v/>
      </c>
      <c r="AM367" s="20" t="str">
        <f t="shared" si="82"/>
        <v/>
      </c>
      <c r="AN367" s="20" t="str">
        <f t="shared" si="83"/>
        <v/>
      </c>
      <c r="AP367" s="20"/>
      <c r="AQ367" s="20"/>
      <c r="AR367" s="20"/>
    </row>
    <row r="368" spans="15:44">
      <c r="O368" s="18" t="str">
        <f t="shared" si="70"/>
        <v>-</v>
      </c>
      <c r="P368" s="19" t="str">
        <f t="shared" si="71"/>
        <v/>
      </c>
      <c r="Q368" s="20" t="str">
        <f t="shared" si="72"/>
        <v/>
      </c>
      <c r="R368" s="20" t="str">
        <f t="shared" si="73"/>
        <v/>
      </c>
      <c r="S368" s="20" t="str">
        <f t="shared" si="74"/>
        <v/>
      </c>
      <c r="T368" s="20" t="str">
        <f t="shared" si="75"/>
        <v/>
      </c>
      <c r="U368" s="20" t="str">
        <f t="shared" si="76"/>
        <v/>
      </c>
      <c r="W368" s="20"/>
      <c r="X368" s="20"/>
      <c r="Y368" s="20"/>
      <c r="AH368" s="18" t="str">
        <f t="shared" si="77"/>
        <v>-</v>
      </c>
      <c r="AI368" s="19" t="str">
        <f t="shared" si="78"/>
        <v/>
      </c>
      <c r="AJ368" s="20" t="str">
        <f t="shared" si="79"/>
        <v/>
      </c>
      <c r="AK368" s="20" t="str">
        <f t="shared" si="80"/>
        <v/>
      </c>
      <c r="AL368" s="20" t="str">
        <f t="shared" si="81"/>
        <v/>
      </c>
      <c r="AM368" s="20" t="str">
        <f t="shared" si="82"/>
        <v/>
      </c>
      <c r="AN368" s="20" t="str">
        <f t="shared" si="83"/>
        <v/>
      </c>
      <c r="AP368" s="20"/>
      <c r="AQ368" s="20"/>
      <c r="AR368" s="20"/>
    </row>
    <row r="369" spans="15:44">
      <c r="O369" s="18" t="str">
        <f t="shared" si="70"/>
        <v>-</v>
      </c>
      <c r="P369" s="19" t="str">
        <f t="shared" si="71"/>
        <v/>
      </c>
      <c r="Q369" s="20" t="str">
        <f t="shared" si="72"/>
        <v/>
      </c>
      <c r="R369" s="20" t="str">
        <f t="shared" si="73"/>
        <v/>
      </c>
      <c r="S369" s="20" t="str">
        <f t="shared" si="74"/>
        <v/>
      </c>
      <c r="T369" s="20" t="str">
        <f t="shared" si="75"/>
        <v/>
      </c>
      <c r="U369" s="20" t="str">
        <f t="shared" si="76"/>
        <v/>
      </c>
      <c r="W369" s="20"/>
      <c r="X369" s="20"/>
      <c r="Y369" s="20"/>
      <c r="AH369" s="18" t="str">
        <f t="shared" si="77"/>
        <v>-</v>
      </c>
      <c r="AI369" s="19" t="str">
        <f t="shared" si="78"/>
        <v/>
      </c>
      <c r="AJ369" s="20" t="str">
        <f t="shared" si="79"/>
        <v/>
      </c>
      <c r="AK369" s="20" t="str">
        <f t="shared" si="80"/>
        <v/>
      </c>
      <c r="AL369" s="20" t="str">
        <f t="shared" si="81"/>
        <v/>
      </c>
      <c r="AM369" s="20" t="str">
        <f t="shared" si="82"/>
        <v/>
      </c>
      <c r="AN369" s="20" t="str">
        <f t="shared" si="83"/>
        <v/>
      </c>
      <c r="AP369" s="20"/>
      <c r="AQ369" s="20"/>
      <c r="AR369" s="20"/>
    </row>
    <row r="370" spans="15:44">
      <c r="O370" s="18" t="str">
        <f t="shared" si="70"/>
        <v>-</v>
      </c>
      <c r="P370" s="19" t="str">
        <f t="shared" si="71"/>
        <v/>
      </c>
      <c r="Q370" s="20" t="str">
        <f t="shared" si="72"/>
        <v/>
      </c>
      <c r="R370" s="20" t="str">
        <f t="shared" si="73"/>
        <v/>
      </c>
      <c r="S370" s="20" t="str">
        <f t="shared" si="74"/>
        <v/>
      </c>
      <c r="T370" s="20" t="str">
        <f t="shared" si="75"/>
        <v/>
      </c>
      <c r="U370" s="20" t="str">
        <f t="shared" si="76"/>
        <v/>
      </c>
      <c r="W370" s="20"/>
      <c r="X370" s="20"/>
      <c r="Y370" s="20"/>
      <c r="AH370" s="18" t="str">
        <f t="shared" si="77"/>
        <v>-</v>
      </c>
      <c r="AI370" s="19" t="str">
        <f t="shared" si="78"/>
        <v/>
      </c>
      <c r="AJ370" s="20" t="str">
        <f t="shared" si="79"/>
        <v/>
      </c>
      <c r="AK370" s="20" t="str">
        <f t="shared" si="80"/>
        <v/>
      </c>
      <c r="AL370" s="20" t="str">
        <f t="shared" si="81"/>
        <v/>
      </c>
      <c r="AM370" s="20" t="str">
        <f t="shared" si="82"/>
        <v/>
      </c>
      <c r="AN370" s="20" t="str">
        <f t="shared" si="83"/>
        <v/>
      </c>
      <c r="AP370" s="20"/>
      <c r="AQ370" s="20"/>
      <c r="AR370" s="20"/>
    </row>
    <row r="371" spans="15:44">
      <c r="O371" s="18" t="str">
        <f t="shared" si="70"/>
        <v>-</v>
      </c>
      <c r="P371" s="19" t="str">
        <f t="shared" si="71"/>
        <v/>
      </c>
      <c r="Q371" s="20" t="str">
        <f t="shared" si="72"/>
        <v/>
      </c>
      <c r="R371" s="20" t="str">
        <f t="shared" si="73"/>
        <v/>
      </c>
      <c r="S371" s="20" t="str">
        <f t="shared" si="74"/>
        <v/>
      </c>
      <c r="T371" s="20" t="str">
        <f t="shared" si="75"/>
        <v/>
      </c>
      <c r="U371" s="20" t="str">
        <f t="shared" si="76"/>
        <v/>
      </c>
      <c r="W371" s="20"/>
      <c r="X371" s="20"/>
      <c r="Y371" s="20"/>
      <c r="AH371" s="18" t="str">
        <f t="shared" si="77"/>
        <v>-</v>
      </c>
      <c r="AI371" s="19" t="str">
        <f t="shared" si="78"/>
        <v/>
      </c>
      <c r="AJ371" s="20" t="str">
        <f t="shared" si="79"/>
        <v/>
      </c>
      <c r="AK371" s="20" t="str">
        <f t="shared" si="80"/>
        <v/>
      </c>
      <c r="AL371" s="20" t="str">
        <f t="shared" si="81"/>
        <v/>
      </c>
      <c r="AM371" s="20" t="str">
        <f t="shared" si="82"/>
        <v/>
      </c>
      <c r="AN371" s="20" t="str">
        <f t="shared" si="83"/>
        <v/>
      </c>
      <c r="AP371" s="20"/>
      <c r="AQ371" s="20"/>
      <c r="AR371" s="20"/>
    </row>
    <row r="372" spans="15:44">
      <c r="O372" s="18" t="str">
        <f t="shared" si="70"/>
        <v>-</v>
      </c>
      <c r="P372" s="19" t="str">
        <f t="shared" si="71"/>
        <v/>
      </c>
      <c r="Q372" s="20" t="str">
        <f t="shared" si="72"/>
        <v/>
      </c>
      <c r="R372" s="20" t="str">
        <f t="shared" si="73"/>
        <v/>
      </c>
      <c r="S372" s="20" t="str">
        <f t="shared" si="74"/>
        <v/>
      </c>
      <c r="T372" s="20" t="str">
        <f t="shared" si="75"/>
        <v/>
      </c>
      <c r="U372" s="20" t="str">
        <f t="shared" si="76"/>
        <v/>
      </c>
      <c r="W372" s="20"/>
      <c r="X372" s="20"/>
      <c r="Y372" s="20"/>
      <c r="AH372" s="18" t="str">
        <f t="shared" si="77"/>
        <v>-</v>
      </c>
      <c r="AI372" s="19" t="str">
        <f t="shared" si="78"/>
        <v/>
      </c>
      <c r="AJ372" s="20" t="str">
        <f t="shared" si="79"/>
        <v/>
      </c>
      <c r="AK372" s="20" t="str">
        <f t="shared" si="80"/>
        <v/>
      </c>
      <c r="AL372" s="20" t="str">
        <f t="shared" si="81"/>
        <v/>
      </c>
      <c r="AM372" s="20" t="str">
        <f t="shared" si="82"/>
        <v/>
      </c>
      <c r="AN372" s="20" t="str">
        <f t="shared" si="83"/>
        <v/>
      </c>
      <c r="AP372" s="20"/>
      <c r="AQ372" s="20"/>
      <c r="AR372" s="20"/>
    </row>
    <row r="373" spans="15:44">
      <c r="O373" s="18" t="str">
        <f t="shared" si="70"/>
        <v>-</v>
      </c>
      <c r="P373" s="19" t="str">
        <f t="shared" si="71"/>
        <v/>
      </c>
      <c r="Q373" s="20" t="str">
        <f t="shared" si="72"/>
        <v/>
      </c>
      <c r="R373" s="20" t="str">
        <f t="shared" si="73"/>
        <v/>
      </c>
      <c r="S373" s="20" t="str">
        <f t="shared" si="74"/>
        <v/>
      </c>
      <c r="T373" s="20" t="str">
        <f t="shared" si="75"/>
        <v/>
      </c>
      <c r="U373" s="20" t="str">
        <f t="shared" si="76"/>
        <v/>
      </c>
      <c r="W373" s="20"/>
      <c r="X373" s="20"/>
      <c r="Y373" s="20"/>
      <c r="AH373" s="18" t="str">
        <f t="shared" si="77"/>
        <v>-</v>
      </c>
      <c r="AI373" s="19" t="str">
        <f t="shared" si="78"/>
        <v/>
      </c>
      <c r="AJ373" s="20" t="str">
        <f t="shared" si="79"/>
        <v/>
      </c>
      <c r="AK373" s="20" t="str">
        <f t="shared" si="80"/>
        <v/>
      </c>
      <c r="AL373" s="20" t="str">
        <f t="shared" si="81"/>
        <v/>
      </c>
      <c r="AM373" s="20" t="str">
        <f t="shared" si="82"/>
        <v/>
      </c>
      <c r="AN373" s="20" t="str">
        <f t="shared" si="83"/>
        <v/>
      </c>
      <c r="AP373" s="20"/>
      <c r="AQ373" s="20"/>
      <c r="AR373" s="20"/>
    </row>
    <row r="374" spans="15:44">
      <c r="O374" s="18" t="str">
        <f t="shared" si="70"/>
        <v>-</v>
      </c>
      <c r="P374" s="19" t="str">
        <f t="shared" si="71"/>
        <v/>
      </c>
      <c r="Q374" s="20" t="str">
        <f t="shared" si="72"/>
        <v/>
      </c>
      <c r="R374" s="20" t="str">
        <f t="shared" si="73"/>
        <v/>
      </c>
      <c r="S374" s="20" t="str">
        <f t="shared" si="74"/>
        <v/>
      </c>
      <c r="T374" s="20" t="str">
        <f t="shared" si="75"/>
        <v/>
      </c>
      <c r="U374" s="20" t="str">
        <f t="shared" si="76"/>
        <v/>
      </c>
      <c r="W374" s="20"/>
      <c r="X374" s="20"/>
      <c r="Y374" s="20"/>
      <c r="AH374" s="18" t="str">
        <f t="shared" si="77"/>
        <v>-</v>
      </c>
      <c r="AI374" s="19" t="str">
        <f t="shared" si="78"/>
        <v/>
      </c>
      <c r="AJ374" s="20" t="str">
        <f t="shared" si="79"/>
        <v/>
      </c>
      <c r="AK374" s="20" t="str">
        <f t="shared" si="80"/>
        <v/>
      </c>
      <c r="AL374" s="20" t="str">
        <f t="shared" si="81"/>
        <v/>
      </c>
      <c r="AM374" s="20" t="str">
        <f t="shared" si="82"/>
        <v/>
      </c>
      <c r="AN374" s="20" t="str">
        <f t="shared" si="83"/>
        <v/>
      </c>
      <c r="AP374" s="20"/>
      <c r="AQ374" s="20"/>
      <c r="AR374" s="20"/>
    </row>
    <row r="375" spans="15:44">
      <c r="O375" s="584" t="s">
        <v>61</v>
      </c>
      <c r="P375" s="584"/>
      <c r="Q375" s="584"/>
      <c r="R375" s="584"/>
      <c r="S375" s="584"/>
      <c r="T375" s="584"/>
      <c r="U375" s="584"/>
      <c r="AH375" s="584" t="s">
        <v>61</v>
      </c>
      <c r="AI375" s="584"/>
      <c r="AJ375" s="584"/>
      <c r="AK375" s="584"/>
      <c r="AL375" s="584"/>
      <c r="AM375" s="584"/>
      <c r="AN375" s="584"/>
    </row>
    <row r="376" spans="15:44">
      <c r="O376" s="25" t="s">
        <v>62</v>
      </c>
      <c r="R376" s="20">
        <f>SUM(R15:R374)</f>
        <v>0</v>
      </c>
      <c r="S376" s="20">
        <f>SUM(S15:S374)</f>
        <v>0</v>
      </c>
      <c r="T376" s="20">
        <f>SUM(T15:T374)</f>
        <v>0</v>
      </c>
      <c r="U376" s="20">
        <f>SUM(U15:U374)</f>
        <v>0</v>
      </c>
      <c r="AH376" s="25" t="s">
        <v>62</v>
      </c>
      <c r="AK376" s="20">
        <f>SUM(AK15:AK374)</f>
        <v>0</v>
      </c>
      <c r="AL376" s="20">
        <f>SUM(AL15:AL374)</f>
        <v>0</v>
      </c>
      <c r="AM376" s="20">
        <f>SUM(AM15:AM374)</f>
        <v>0</v>
      </c>
      <c r="AN376" s="20">
        <f>SUM(AN15:AN374)</f>
        <v>0</v>
      </c>
    </row>
  </sheetData>
  <sheetProtection password="DBBB" sheet="1" objects="1" scenarios="1"/>
  <mergeCells count="68">
    <mergeCell ref="B2:K2"/>
    <mergeCell ref="L4:M4"/>
    <mergeCell ref="L6:M6"/>
    <mergeCell ref="O6:P6"/>
    <mergeCell ref="S6:T6"/>
    <mergeCell ref="W6:X6"/>
    <mergeCell ref="C22:E22"/>
    <mergeCell ref="C25:E25"/>
    <mergeCell ref="H8:K8"/>
    <mergeCell ref="H15:K15"/>
    <mergeCell ref="H22:K22"/>
    <mergeCell ref="H11:K11"/>
    <mergeCell ref="H25:K25"/>
    <mergeCell ref="C8:E8"/>
    <mergeCell ref="C10:E10"/>
    <mergeCell ref="C15:E15"/>
    <mergeCell ref="C18:E18"/>
    <mergeCell ref="O9:P9"/>
    <mergeCell ref="S9:T9"/>
    <mergeCell ref="W9:X9"/>
    <mergeCell ref="O12:U12"/>
    <mergeCell ref="O375:U375"/>
    <mergeCell ref="O10:P10"/>
    <mergeCell ref="S10:T10"/>
    <mergeCell ref="W10:X10"/>
    <mergeCell ref="O11:P11"/>
    <mergeCell ref="S11:T11"/>
    <mergeCell ref="W11:X11"/>
    <mergeCell ref="AL6:AM6"/>
    <mergeCell ref="AP6:AQ6"/>
    <mergeCell ref="AH7:AI7"/>
    <mergeCell ref="AL7:AM7"/>
    <mergeCell ref="AP7:AQ7"/>
    <mergeCell ref="AV5:AX5"/>
    <mergeCell ref="AH4:AM4"/>
    <mergeCell ref="AP4:AR4"/>
    <mergeCell ref="AH5:AJ5"/>
    <mergeCell ref="AL5:AN5"/>
    <mergeCell ref="AP5:AR5"/>
    <mergeCell ref="AH12:AN12"/>
    <mergeCell ref="AH375:AN375"/>
    <mergeCell ref="AH10:AI10"/>
    <mergeCell ref="AL10:AM10"/>
    <mergeCell ref="AP10:AQ10"/>
    <mergeCell ref="AH11:AI11"/>
    <mergeCell ref="AL11:AM11"/>
    <mergeCell ref="AP11:AQ11"/>
    <mergeCell ref="AL8:AM8"/>
    <mergeCell ref="AP8:AQ8"/>
    <mergeCell ref="AH9:AI9"/>
    <mergeCell ref="AL9:AM9"/>
    <mergeCell ref="AP9:AQ9"/>
    <mergeCell ref="B1:K1"/>
    <mergeCell ref="B4:K4"/>
    <mergeCell ref="AH8:AI8"/>
    <mergeCell ref="AH6:AI6"/>
    <mergeCell ref="O8:P8"/>
    <mergeCell ref="S8:T8"/>
    <mergeCell ref="W8:X8"/>
    <mergeCell ref="O7:P7"/>
    <mergeCell ref="S7:T7"/>
    <mergeCell ref="W7:X7"/>
    <mergeCell ref="AC5:AE5"/>
    <mergeCell ref="O4:T4"/>
    <mergeCell ref="W4:Y4"/>
    <mergeCell ref="O5:Q5"/>
    <mergeCell ref="S5:U5"/>
    <mergeCell ref="W5:Y5"/>
  </mergeCells>
  <conditionalFormatting sqref="Y11 AR11">
    <cfRule type="cellIs" dxfId="0" priority="2" stopIfTrue="1" operator="equal">
      <formula>"KO"</formula>
    </cfRule>
  </conditionalFormatting>
  <hyperlinks>
    <hyperlink ref="C8" r:id="rId1"/>
    <hyperlink ref="C15" r:id="rId2"/>
    <hyperlink ref="C18" r:id="rId3" display="Exemples de prduits"/>
    <hyperlink ref="C10" r:id="rId4" display="Exemples de produits"/>
    <hyperlink ref="C25" r:id="rId5" display="Exemples de produits"/>
    <hyperlink ref="C22" r:id="rId6"/>
    <hyperlink ref="H11" r:id="rId7" display="Exemples de produits"/>
    <hyperlink ref="H8" r:id="rId8"/>
    <hyperlink ref="H25" r:id="rId9" display="Exemples de produits"/>
    <hyperlink ref="H22" r:id="rId10"/>
    <hyperlink ref="H15" r:id="rId11"/>
    <hyperlink ref="AP4:AR4" r:id="rId12" tooltip="Mode d'emploi JxPret sur cbanque.com - site d'information sur les crédits et les placements" display="Lien mode d'emploi"/>
    <hyperlink ref="AP4" r:id="rId13" display="www.cbanque.com"/>
    <hyperlink ref="W4:Y4" r:id="rId14" tooltip="Mode d'emploi JxPret sur cbanque.com - site d'information sur les crédits et les placements" display="Lien mode d'emploi"/>
    <hyperlink ref="W4" r:id="rId15" display="www.cbanque.com"/>
    <hyperlink ref="H25:K25" r:id="rId16" display="Exemples de cages"/>
    <hyperlink ref="L4:M4" location="ConstructionEtProd!A1" tooltip="Page Construction" display="Page Construction ®"/>
    <hyperlink ref="L6:M6" location="ImpactsMarge!A1" tooltip="Page précédente" display="¬ Page précédente"/>
  </hyperlinks>
  <printOptions horizontalCentered="1"/>
  <pageMargins left="0.39370078740157483" right="0.39370078740157483" top="0.59055118110236227" bottom="0.39370078740157483" header="0.31496062992125984" footer="0.31496062992125984"/>
  <pageSetup scale="95" orientation="portrait" r:id="rId17"/>
  <headerFooter>
    <oddFooter>&amp;L&amp;"Arial,Normal"&amp;10&amp;D  –  &amp;T&amp;R&amp;"Arial,Normal"&amp;10page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Accueil</vt:lpstr>
      <vt:lpstr>InclusionsExclusions</vt:lpstr>
      <vt:lpstr>ConstructionEtProd</vt:lpstr>
      <vt:lpstr>ImpactsMarge</vt:lpstr>
      <vt:lpstr>References</vt:lpstr>
      <vt:lpstr>douz</vt:lpstr>
      <vt:lpstr>ImpactsMarge!Impression_des_titres</vt:lpstr>
      <vt:lpstr>Accueil!Zone_d_impression</vt:lpstr>
      <vt:lpstr>ConstructionEtProd!Zone_d_impression</vt:lpstr>
      <vt:lpstr>ImpactsMarge!Zone_d_impression</vt:lpstr>
      <vt:lpstr>InclusionsExclusions!Zone_d_impression</vt:lpstr>
      <vt:lpstr>References!Zone_d_impression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Groupe AGÉCO</dc:creator>
  <cp:lastModifiedBy>Groupe AGÉCO</cp:lastModifiedBy>
  <cp:lastPrinted>2013-10-25T15:13:25Z</cp:lastPrinted>
  <dcterms:created xsi:type="dcterms:W3CDTF">2013-02-15T14:43:59Z</dcterms:created>
  <dcterms:modified xsi:type="dcterms:W3CDTF">2013-10-25T15:13:28Z</dcterms:modified>
</cp:coreProperties>
</file>